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410" windowWidth="14550" windowHeight="3870" tabRatio="842" activeTab="0"/>
  </bookViews>
  <sheets>
    <sheet name="Brno" sheetId="1" r:id="rId1"/>
  </sheets>
  <definedNames>
    <definedName name="_xlnm._FilterDatabase" localSheetId="0" hidden="1">'Brno'!$A$6:$I$6</definedName>
  </definedNames>
  <calcPr fullCalcOnLoad="1"/>
</workbook>
</file>

<file path=xl/sharedStrings.xml><?xml version="1.0" encoding="utf-8"?>
<sst xmlns="http://schemas.openxmlformats.org/spreadsheetml/2006/main" count="1749" uniqueCount="417">
  <si>
    <t>Chodba</t>
  </si>
  <si>
    <t>Kancelář</t>
  </si>
  <si>
    <t>Schodiště</t>
  </si>
  <si>
    <t>Kuchyňka</t>
  </si>
  <si>
    <t>Knihovna</t>
  </si>
  <si>
    <t>M01</t>
  </si>
  <si>
    <t>M02</t>
  </si>
  <si>
    <t>M03</t>
  </si>
  <si>
    <t>M06</t>
  </si>
  <si>
    <t>M07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</si>
  <si>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</si>
  <si>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</si>
  <si>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</si>
  <si>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</si>
  <si>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</si>
  <si>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</si>
  <si>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</si>
  <si>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</si>
  <si>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</si>
  <si>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</si>
  <si>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</si>
  <si>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</si>
  <si>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</si>
  <si>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</si>
  <si>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</si>
  <si>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</si>
  <si>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</si>
  <si>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</si>
  <si>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</si>
  <si>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</si>
  <si>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</si>
  <si>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</si>
  <si>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</si>
  <si>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</si>
  <si>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M34</t>
  </si>
  <si>
    <t>Garáže</t>
  </si>
  <si>
    <t>P01</t>
  </si>
  <si>
    <t>P02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</si>
  <si>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</si>
  <si>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</si>
  <si>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</si>
  <si>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</si>
  <si>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</si>
  <si>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</si>
  <si>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</si>
  <si>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</si>
  <si>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</si>
  <si>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</si>
  <si>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</si>
  <si>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P16</t>
  </si>
  <si>
    <t>P17</t>
  </si>
  <si>
    <t>P25</t>
  </si>
  <si>
    <t>Četnost úklidu</t>
  </si>
  <si>
    <t>Povrch podlahy</t>
  </si>
  <si>
    <t>Marmoleum</t>
  </si>
  <si>
    <t>Koberec</t>
  </si>
  <si>
    <t>Druh místnosti - užití</t>
  </si>
  <si>
    <t xml:space="preserve"> [m2]</t>
  </si>
  <si>
    <t>místnosti</t>
  </si>
  <si>
    <t>Výtah</t>
  </si>
  <si>
    <t>Zasedací místnost</t>
  </si>
  <si>
    <t>Předsíň</t>
  </si>
  <si>
    <t>Podlaží</t>
  </si>
  <si>
    <t>chodba</t>
  </si>
  <si>
    <t>WC</t>
  </si>
  <si>
    <t>dlažba</t>
  </si>
  <si>
    <t>koberec</t>
  </si>
  <si>
    <t>WC invalidé</t>
  </si>
  <si>
    <t>kancelář</t>
  </si>
  <si>
    <t>keramická dlažba</t>
  </si>
  <si>
    <t>přízemí</t>
  </si>
  <si>
    <t>suterén</t>
  </si>
  <si>
    <t>parkety</t>
  </si>
  <si>
    <t>Celkem</t>
  </si>
  <si>
    <t>Instrukce</t>
  </si>
  <si>
    <t xml:space="preserve">stanovení ceny </t>
  </si>
  <si>
    <t>PVC</t>
  </si>
  <si>
    <t>teraco dlažba</t>
  </si>
  <si>
    <t>marmoleum</t>
  </si>
  <si>
    <t>beton.stěrka</t>
  </si>
  <si>
    <t xml:space="preserve">notový archiv </t>
  </si>
  <si>
    <t>garáž - 2x parkovací místa 2x sklad</t>
  </si>
  <si>
    <t>garáž - 4x parkovací místa</t>
  </si>
  <si>
    <t>montážní dílna</t>
  </si>
  <si>
    <t xml:space="preserve">sklad </t>
  </si>
  <si>
    <t>bývalá kotelna</t>
  </si>
  <si>
    <t>plynový kotel</t>
  </si>
  <si>
    <t>místnost řidičů</t>
  </si>
  <si>
    <t>WC s předsíní</t>
  </si>
  <si>
    <t>umývárna řidičů</t>
  </si>
  <si>
    <t xml:space="preserve">schodiště </t>
  </si>
  <si>
    <t xml:space="preserve">5. patro </t>
  </si>
  <si>
    <t>Fotokomora</t>
  </si>
  <si>
    <t xml:space="preserve">Chodba </t>
  </si>
  <si>
    <t>Pracoviště</t>
  </si>
  <si>
    <t>Pracoviště, Fiala, Tesař</t>
  </si>
  <si>
    <t>Dílna</t>
  </si>
  <si>
    <t>Sklad</t>
  </si>
  <si>
    <t>Umyvadlo</t>
  </si>
  <si>
    <t>schodiště hlavní</t>
  </si>
  <si>
    <t>Kancelář, Nejedlý</t>
  </si>
  <si>
    <t>4. patro</t>
  </si>
  <si>
    <t>EÚ, archiv</t>
  </si>
  <si>
    <t xml:space="preserve">Kancelář </t>
  </si>
  <si>
    <t xml:space="preserve">Kancelář  </t>
  </si>
  <si>
    <t>Kancelář, Hložková</t>
  </si>
  <si>
    <t>Kancelář, Sedláček</t>
  </si>
  <si>
    <t>(dříve střihačka)</t>
  </si>
  <si>
    <t>(dříve Ledererová)</t>
  </si>
  <si>
    <t>Kancelář, Antošová</t>
  </si>
  <si>
    <t>Spol.místnost</t>
  </si>
  <si>
    <t>Kancelář, Vandrová</t>
  </si>
  <si>
    <t>(dříve kuchyň)</t>
  </si>
  <si>
    <t>(dříve Eliáš)</t>
  </si>
  <si>
    <t xml:space="preserve">WC </t>
  </si>
  <si>
    <t>Úklid</t>
  </si>
  <si>
    <t>Kancelář, Blažejovská</t>
  </si>
  <si>
    <t>Kancelář, Veselý</t>
  </si>
  <si>
    <t>hudební zkušebna</t>
  </si>
  <si>
    <t>Schodiště hlavní</t>
  </si>
  <si>
    <t>Kancelář,Jeřábková</t>
  </si>
  <si>
    <t>3. patro</t>
  </si>
  <si>
    <t>Kancelář,Ekonom.odd</t>
  </si>
  <si>
    <t>Kancelář,Ekonom.odd.,Havránková</t>
  </si>
  <si>
    <t xml:space="preserve">Kancelář, Frišauf </t>
  </si>
  <si>
    <t>Ekonomické odd.,Páralová</t>
  </si>
  <si>
    <t>Kancelář,Ekonom.odd.</t>
  </si>
  <si>
    <t xml:space="preserve">Podatelna </t>
  </si>
  <si>
    <t xml:space="preserve">Rozmnožovna </t>
  </si>
  <si>
    <t>Výklenek</t>
  </si>
  <si>
    <t xml:space="preserve">Umyvadlo </t>
  </si>
  <si>
    <t xml:space="preserve">WC + umyvadlo </t>
  </si>
  <si>
    <t xml:space="preserve">Úklid </t>
  </si>
  <si>
    <t>Technika, Stehlík</t>
  </si>
  <si>
    <t>Kancelář, Dufek</t>
  </si>
  <si>
    <t>Kancelář, Kozák</t>
  </si>
  <si>
    <t>Sklad (dříve tel.ústředna)</t>
  </si>
  <si>
    <t>Obchodní od., Písař</t>
  </si>
  <si>
    <t>2. patro</t>
  </si>
  <si>
    <t>Obchodní od., externisté</t>
  </si>
  <si>
    <t>Obchodní od., Zouhar</t>
  </si>
  <si>
    <t>Obchodní od., Podlucká</t>
  </si>
  <si>
    <t>Hudební redakce, externisté</t>
  </si>
  <si>
    <t>Hudební redakce</t>
  </si>
  <si>
    <t>Hudební redakce, Plocek</t>
  </si>
  <si>
    <t>Hudební redakce, Ostrá</t>
  </si>
  <si>
    <t>Hudební redakce, Slabáková</t>
  </si>
  <si>
    <t>Hudební redakce, Hlaváč</t>
  </si>
  <si>
    <t xml:space="preserve">Gramoarchiv </t>
  </si>
  <si>
    <t>Gramoarchiv, kancelář</t>
  </si>
  <si>
    <t>BROLN</t>
  </si>
  <si>
    <t>Výpočet.technika, Tesař</t>
  </si>
  <si>
    <t>Výpočet.technika, sklad</t>
  </si>
  <si>
    <t>Výpočet.technika, Horák</t>
  </si>
  <si>
    <t xml:space="preserve">Servrovna </t>
  </si>
  <si>
    <t>Hlavní schodiště</t>
  </si>
  <si>
    <t>Produkce - PRC</t>
  </si>
  <si>
    <t>1. patro</t>
  </si>
  <si>
    <t>Vedoucí produkce</t>
  </si>
  <si>
    <t>Místnost techniků</t>
  </si>
  <si>
    <t>Studio B</t>
  </si>
  <si>
    <t>Režie B</t>
  </si>
  <si>
    <t>Režie A</t>
  </si>
  <si>
    <t>Studio A</t>
  </si>
  <si>
    <t>Denní  místnost</t>
  </si>
  <si>
    <t>Vedoucí redakce</t>
  </si>
  <si>
    <t xml:space="preserve">Kuchyňka </t>
  </si>
  <si>
    <t xml:space="preserve">Filtr </t>
  </si>
  <si>
    <t>News Room</t>
  </si>
  <si>
    <t xml:space="preserve">Směna </t>
  </si>
  <si>
    <t xml:space="preserve">Editoři </t>
  </si>
  <si>
    <t xml:space="preserve">Šéfredaktor </t>
  </si>
  <si>
    <t xml:space="preserve">Archiv </t>
  </si>
  <si>
    <t xml:space="preserve">Vedlejší schodiště </t>
  </si>
  <si>
    <t xml:space="preserve">Hala </t>
  </si>
  <si>
    <t>WC + sprcha</t>
  </si>
  <si>
    <t>beton. Stěrka</t>
  </si>
  <si>
    <t>mezipatro</t>
  </si>
  <si>
    <t>Schodiště zadní</t>
  </si>
  <si>
    <t>M33</t>
  </si>
  <si>
    <t>WC sprcha</t>
  </si>
  <si>
    <t>WC chodba</t>
  </si>
  <si>
    <t>WC umyvadlo</t>
  </si>
  <si>
    <t>WC sklad</t>
  </si>
  <si>
    <t>Fonotéka kancelář</t>
  </si>
  <si>
    <t>Fonotéka chodba</t>
  </si>
  <si>
    <t>Fonotéka archiv</t>
  </si>
  <si>
    <t>Fonotéka kancelář -zadní</t>
  </si>
  <si>
    <t xml:space="preserve">Režie D </t>
  </si>
  <si>
    <t>Přepisové pracoviště</t>
  </si>
  <si>
    <t>Studio 5A</t>
  </si>
  <si>
    <t>Studio 5B</t>
  </si>
  <si>
    <t>Režie 5</t>
  </si>
  <si>
    <t>Chodba k fonotéce</t>
  </si>
  <si>
    <t xml:space="preserve">WC ředitelství </t>
  </si>
  <si>
    <t>WC umyvadlo ředitelství</t>
  </si>
  <si>
    <t>Kancelář náměstka</t>
  </si>
  <si>
    <t>Kancelář ředitele</t>
  </si>
  <si>
    <t>M08</t>
  </si>
  <si>
    <t>Předsíň kuchyňky</t>
  </si>
  <si>
    <t>Sekretariát ředitele</t>
  </si>
  <si>
    <t>M05</t>
  </si>
  <si>
    <t>Hala ředitelství</t>
  </si>
  <si>
    <t>M04</t>
  </si>
  <si>
    <t>Hala v mezipatře</t>
  </si>
  <si>
    <t>Schodiště ředitelské</t>
  </si>
  <si>
    <t>Schodiště zadní  do suterénu</t>
  </si>
  <si>
    <t>Hovorna(zvuky)před studiem 7</t>
  </si>
  <si>
    <t>P24</t>
  </si>
  <si>
    <t>Sklad rekvizit ve studiu 7</t>
  </si>
  <si>
    <t>P22</t>
  </si>
  <si>
    <t>Zádveří studia 7</t>
  </si>
  <si>
    <t>P21</t>
  </si>
  <si>
    <t>Budka ve studiu 7</t>
  </si>
  <si>
    <t>P20</t>
  </si>
  <si>
    <t>PVC, koberec</t>
  </si>
  <si>
    <t>Studio 7</t>
  </si>
  <si>
    <t>P19</t>
  </si>
  <si>
    <t>Plenér studia 7</t>
  </si>
  <si>
    <t>P18</t>
  </si>
  <si>
    <t>Režie 7</t>
  </si>
  <si>
    <t>Chodbička před režií 8 a 7</t>
  </si>
  <si>
    <t>Režie 8</t>
  </si>
  <si>
    <t>Studio 8</t>
  </si>
  <si>
    <t>Hala před studiem  8</t>
  </si>
  <si>
    <t>mramorová dlažba</t>
  </si>
  <si>
    <t>WC umývárna, pisoár, toaleta</t>
  </si>
  <si>
    <t xml:space="preserve">Sklad </t>
  </si>
  <si>
    <t>WC  umývárna</t>
  </si>
  <si>
    <t>Hala před režií 6</t>
  </si>
  <si>
    <t xml:space="preserve">Režie 6  </t>
  </si>
  <si>
    <t>Studio 6 (30,66)</t>
  </si>
  <si>
    <t>Zádveří</t>
  </si>
  <si>
    <t>Vrátnice</t>
  </si>
  <si>
    <t>P03</t>
  </si>
  <si>
    <t>Chodba před vrátnicí+schodiště k sut.</t>
  </si>
  <si>
    <t>Zádveří hlavního vchodu</t>
  </si>
  <si>
    <t>Sklad starého papíru</t>
  </si>
  <si>
    <t>S 38</t>
  </si>
  <si>
    <t>Sklad techniky</t>
  </si>
  <si>
    <t>S 36</t>
  </si>
  <si>
    <t>Šatna zvukařů</t>
  </si>
  <si>
    <t>S 35</t>
  </si>
  <si>
    <t>Chodba ke skladům</t>
  </si>
  <si>
    <t>S 34</t>
  </si>
  <si>
    <t>Archiv personálního od.</t>
  </si>
  <si>
    <t>S 33</t>
  </si>
  <si>
    <t>S 32</t>
  </si>
  <si>
    <t>Archiv (dříve AKU)</t>
  </si>
  <si>
    <t>S 31</t>
  </si>
  <si>
    <t>Předsíň (dříve AKU)</t>
  </si>
  <si>
    <t>S 30</t>
  </si>
  <si>
    <t>S 29</t>
  </si>
  <si>
    <t>S 28</t>
  </si>
  <si>
    <t>S 27</t>
  </si>
  <si>
    <t>Notový archiv</t>
  </si>
  <si>
    <t>S 26</t>
  </si>
  <si>
    <t>Gramoarchiv</t>
  </si>
  <si>
    <t>S 25</t>
  </si>
  <si>
    <t>Sklad (ošetřovna)</t>
  </si>
  <si>
    <t xml:space="preserve">S 24 </t>
  </si>
  <si>
    <t>3xkomůrky (sklad)</t>
  </si>
  <si>
    <t>S 23</t>
  </si>
  <si>
    <t>Chodba k CO skladu</t>
  </si>
  <si>
    <t>S 22</t>
  </si>
  <si>
    <t>CO sklad (trezor)</t>
  </si>
  <si>
    <t>S 21</t>
  </si>
  <si>
    <t>Prostor popelnic</t>
  </si>
  <si>
    <t xml:space="preserve">S 20 </t>
  </si>
  <si>
    <t>S 19</t>
  </si>
  <si>
    <t>Diesel agregát náhradní zdroj</t>
  </si>
  <si>
    <t>S 18</t>
  </si>
  <si>
    <t>S 17</t>
  </si>
  <si>
    <t>Sprcha</t>
  </si>
  <si>
    <t>S 16</t>
  </si>
  <si>
    <t>S 15</t>
  </si>
  <si>
    <t>Hlavní uzávěr vody</t>
  </si>
  <si>
    <t>S 13</t>
  </si>
  <si>
    <t>Úklid, věci k vyřazení</t>
  </si>
  <si>
    <t>S 12</t>
  </si>
  <si>
    <t>Archiv zpravodajství</t>
  </si>
  <si>
    <t>S 11</t>
  </si>
  <si>
    <t>beton.stěrka,gum.koberec</t>
  </si>
  <si>
    <t>Elektro rozvaděč</t>
  </si>
  <si>
    <t>S 10</t>
  </si>
  <si>
    <t>Výměníková stanice</t>
  </si>
  <si>
    <t>S 09</t>
  </si>
  <si>
    <t>S 08</t>
  </si>
  <si>
    <t>Šatna úklidu, rozdělovník</t>
  </si>
  <si>
    <t>S 07</t>
  </si>
  <si>
    <t>S 06</t>
  </si>
  <si>
    <t>Hlavní uzávěr plynu</t>
  </si>
  <si>
    <t>S 05</t>
  </si>
  <si>
    <t>Šatna údržby</t>
  </si>
  <si>
    <t>S 04</t>
  </si>
  <si>
    <t>Dílna údržby</t>
  </si>
  <si>
    <t>S 03</t>
  </si>
  <si>
    <t>Chodba ke stolárně</t>
  </si>
  <si>
    <t>S 02</t>
  </si>
  <si>
    <t>číslo místnosti</t>
  </si>
  <si>
    <r>
      <t>Plocha v m</t>
    </r>
    <r>
      <rPr>
        <b/>
        <vertAlign val="superscript"/>
        <sz val="10"/>
        <color indexed="8"/>
        <rFont val="Arial CE"/>
        <family val="0"/>
      </rPr>
      <t>2</t>
    </r>
  </si>
  <si>
    <t>Druh žaluzie</t>
  </si>
  <si>
    <t>Druh plochy</t>
  </si>
  <si>
    <t>Okno - lze mýt po otevření okna</t>
  </si>
  <si>
    <t>Druh svítidla</t>
  </si>
  <si>
    <t>A1</t>
  </si>
  <si>
    <t>A2</t>
  </si>
  <si>
    <t>A3</t>
  </si>
  <si>
    <t>A4</t>
  </si>
  <si>
    <t>B1</t>
  </si>
  <si>
    <t>C1</t>
  </si>
  <si>
    <t>C4</t>
  </si>
  <si>
    <t>Venkovní prostor</t>
  </si>
  <si>
    <t>plocha m2</t>
  </si>
  <si>
    <t>cena v Kč za 1 m2</t>
  </si>
  <si>
    <t>Úklid se specifickými požadavky</t>
  </si>
  <si>
    <t xml:space="preserve">Kanceláře, studia </t>
  </si>
  <si>
    <t>Pondělí - pátek</t>
  </si>
  <si>
    <t>Charakter objektu</t>
  </si>
  <si>
    <t>Provádění služeb DDD</t>
  </si>
  <si>
    <t>Čas provádění prací (pracovní dny)</t>
  </si>
  <si>
    <t>Celková cena v Kč sužeb DDD za měsíc</t>
  </si>
  <si>
    <t>Tabulka pro výpočet nabídkové ceny - základní úklid vnitřní</t>
  </si>
  <si>
    <t>specifikace žaluzií</t>
  </si>
  <si>
    <t>Vnitřní žaluzie</t>
  </si>
  <si>
    <t>Rekapitulace nabídkové ceny v Kč za rok provádění služeb úklidu a DDD</t>
  </si>
  <si>
    <t>Celková cena v Kč sužeb DDD za rok</t>
  </si>
  <si>
    <t xml:space="preserve">Úklid venkovních prostor </t>
  </si>
  <si>
    <t>Cena v Kč za rok</t>
  </si>
  <si>
    <t>Tabulka pro výpočet nabídkové ceny - úklid venkovních prostor</t>
  </si>
  <si>
    <t>Četnost úklidu/ počet sněhodní</t>
  </si>
  <si>
    <t xml:space="preserve">Cena celkem v Kč za rok </t>
  </si>
  <si>
    <t>Počet svítidel dle typů</t>
  </si>
  <si>
    <t>počet čištění za rok</t>
  </si>
  <si>
    <t>Cena Kč celkem za rok</t>
  </si>
  <si>
    <t>specifikace čištění svítidel</t>
  </si>
  <si>
    <t>Cena základního úklidu bez mytí oken, žaluzií, mytí venkovních fasád, čištění svítidel</t>
  </si>
  <si>
    <t>specifikace oken</t>
  </si>
  <si>
    <t>počet mytí za rok</t>
  </si>
  <si>
    <r>
      <t>plocha v m</t>
    </r>
    <r>
      <rPr>
        <b/>
        <vertAlign val="superscript"/>
        <sz val="10"/>
        <rFont val="Arial CE"/>
        <family val="0"/>
      </rPr>
      <t>2</t>
    </r>
  </si>
  <si>
    <t>Cena Kč celkem/rok</t>
  </si>
  <si>
    <t>Celkem Ks</t>
  </si>
  <si>
    <t>Specifikace služeb dle příloh</t>
  </si>
  <si>
    <t>Celková cena služeb za rok</t>
  </si>
  <si>
    <t>Celková cena za rok provádění služby</t>
  </si>
  <si>
    <t>Žlutá pole vyplní uchazeč</t>
  </si>
  <si>
    <t>Úklid sněhu počítáno 15 sněhodní ročně</t>
  </si>
  <si>
    <r>
      <t>Potravinářský/stravovací  provoz /m</t>
    </r>
    <r>
      <rPr>
        <b/>
        <vertAlign val="superscript"/>
        <sz val="10"/>
        <color indexed="8"/>
        <rFont val="Arial"/>
        <family val="2"/>
      </rPr>
      <t>2</t>
    </r>
  </si>
  <si>
    <r>
      <t>Výměra dle užití v m</t>
    </r>
    <r>
      <rPr>
        <b/>
        <vertAlign val="superscript"/>
        <sz val="10"/>
        <rFont val="Arial CE"/>
        <family val="0"/>
      </rPr>
      <t xml:space="preserve">2 </t>
    </r>
  </si>
  <si>
    <r>
      <t>Výměra dle povrchu v m</t>
    </r>
    <r>
      <rPr>
        <b/>
        <vertAlign val="superscript"/>
        <sz val="10"/>
        <rFont val="Arial CE"/>
        <family val="0"/>
      </rPr>
      <t>2</t>
    </r>
  </si>
  <si>
    <t>Výměra uklízené plochy dle četnosti</t>
  </si>
  <si>
    <t>denně v prac.dny (*261)</t>
  </si>
  <si>
    <t>Kanceláře, zasedací místnost</t>
  </si>
  <si>
    <t>1x týdně (*52)</t>
  </si>
  <si>
    <t>Kuchynka</t>
  </si>
  <si>
    <t>Sklady</t>
  </si>
  <si>
    <t>2x ročně (*2)</t>
  </si>
  <si>
    <t>Technické prostory</t>
  </si>
  <si>
    <t>Vysílací a studiová pracoviště</t>
  </si>
  <si>
    <t>WC, umývarny</t>
  </si>
  <si>
    <t>Úklid prováděn "denně v pracovní dny" = rok = 261 pracovních dnů</t>
  </si>
  <si>
    <t>Úklid prováděn "týdně" = rok = 52 pracovních dnů</t>
  </si>
  <si>
    <t>Úklid prováděn "1x měsíčně" = rok = 12 pracovních dnů</t>
  </si>
  <si>
    <t>Úklid prováděn "2x ročně" = rok = 2 pracovní dny</t>
  </si>
  <si>
    <t>Český rozhlas Brno - Štýřice</t>
  </si>
  <si>
    <t xml:space="preserve">Český rozhlas - Brno </t>
  </si>
  <si>
    <t>Povrch podlahy upřesněnní</t>
  </si>
  <si>
    <t>Parkety</t>
  </si>
  <si>
    <t>1x měsíčně (*12)</t>
  </si>
  <si>
    <t>1x ročně (*1)</t>
  </si>
  <si>
    <t>Druch místnosti</t>
  </si>
  <si>
    <t>Kompletní seznam místností</t>
  </si>
  <si>
    <r>
      <t>Cena Kč za m</t>
    </r>
    <r>
      <rPr>
        <b/>
        <vertAlign val="superscript"/>
        <sz val="10"/>
        <color indexed="8"/>
        <rFont val="Arial CE"/>
        <family val="0"/>
      </rPr>
      <t>2</t>
    </r>
  </si>
  <si>
    <r>
      <t>Cena Kč  za 1 m</t>
    </r>
    <r>
      <rPr>
        <b/>
        <vertAlign val="superscript"/>
        <sz val="10"/>
        <color indexed="8"/>
        <rFont val="Arial CE"/>
        <family val="0"/>
      </rPr>
      <t>2</t>
    </r>
  </si>
  <si>
    <t>C3</t>
  </si>
  <si>
    <t>D1</t>
  </si>
  <si>
    <t>E1</t>
  </si>
  <si>
    <t>Cena v Kč za 1Ks</t>
  </si>
  <si>
    <t>Úklid prováděn "1x ročně" = rok = 1 pracovní dny</t>
  </si>
  <si>
    <t>Dvorek</t>
  </si>
  <si>
    <t>Chodník</t>
  </si>
  <si>
    <t>Parkoviště</t>
  </si>
  <si>
    <t>Cena v Kč za 4 roky plnění úklidových služeb</t>
  </si>
  <si>
    <t>Celková cena v Kč za rok</t>
  </si>
  <si>
    <t>10 sněho dní</t>
  </si>
  <si>
    <t>Celkem venkovní prostor</t>
  </si>
  <si>
    <r>
      <t>Celková plocha</t>
    </r>
    <r>
      <rPr>
        <b/>
        <sz val="10"/>
        <color indexed="8"/>
        <rFont val="Arial"/>
        <family val="2"/>
      </rPr>
      <t xml:space="preserve"> suterénů / m2</t>
    </r>
  </si>
  <si>
    <r>
      <t xml:space="preserve">Celková plocha </t>
    </r>
    <r>
      <rPr>
        <b/>
        <sz val="10"/>
        <color indexed="8"/>
        <rFont val="Arial"/>
        <family val="2"/>
      </rPr>
      <t>přízemí / m</t>
    </r>
    <r>
      <rPr>
        <b/>
        <vertAlign val="superscript"/>
        <sz val="10"/>
        <color indexed="8"/>
        <rFont val="Arial"/>
        <family val="2"/>
      </rPr>
      <t>2</t>
    </r>
  </si>
  <si>
    <t>3x ročně (*3)</t>
  </si>
  <si>
    <t>Betonová stěrka</t>
  </si>
  <si>
    <t>Keramická dlažba</t>
  </si>
  <si>
    <r>
      <t>Cena v Kč za m</t>
    </r>
    <r>
      <rPr>
        <b/>
        <vertAlign val="superscript"/>
        <sz val="10"/>
        <rFont val="Arial CE"/>
        <family val="0"/>
      </rPr>
      <t>2</t>
    </r>
  </si>
  <si>
    <t>Voskování marmolea</t>
  </si>
  <si>
    <t>Extrakce koberců</t>
  </si>
  <si>
    <t>Voskování marmolea, parket a exrakce koberců</t>
  </si>
  <si>
    <t>Voskování parket</t>
  </si>
  <si>
    <t>4x ročně (*4)</t>
  </si>
  <si>
    <t>V</t>
  </si>
  <si>
    <t>výtah</t>
  </si>
  <si>
    <r>
      <t>Cena v Kč  za m</t>
    </r>
    <r>
      <rPr>
        <b/>
        <vertAlign val="superscript"/>
        <sz val="10"/>
        <rFont val="Arial CE"/>
        <family val="0"/>
      </rPr>
      <t xml:space="preserve">2 </t>
    </r>
    <r>
      <rPr>
        <b/>
        <sz val="10"/>
        <rFont val="Arial CE"/>
        <family val="0"/>
      </rPr>
      <t>činnosti</t>
    </r>
  </si>
  <si>
    <t>Činnost</t>
  </si>
  <si>
    <r>
      <t>Výměra plochy činnosti v m</t>
    </r>
    <r>
      <rPr>
        <b/>
        <vertAlign val="superscript"/>
        <sz val="10"/>
        <rFont val="Arial CE"/>
        <family val="0"/>
      </rPr>
      <t>2</t>
    </r>
  </si>
  <si>
    <t>Četnost činnosti</t>
  </si>
  <si>
    <t>Cena za rok činnosti</t>
  </si>
  <si>
    <t>Cena úklidu zahrnuje práce úklidu specifikované v příloze č. 3.1 ZD a v četnosti uvedené pro jednotlivé prostory v této specifikaci</t>
  </si>
  <si>
    <r>
      <t>Uchazeč doplní do žlutě označených buněk jednotkovou cenu za 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0"/>
      </rPr>
      <t xml:space="preserve">.  </t>
    </r>
  </si>
  <si>
    <t>Úklid prováděn "4x ročně" = rok = 4 pracovní dny</t>
  </si>
  <si>
    <t xml:space="preserve">Tabulka pro výpočet nabídkové ceny pro žaluzie, okna, svítidla </t>
  </si>
  <si>
    <t>Cena úklidu zahrnuje práce úklidu specifikované v příloze č. 3.1 ZD a v četnosti uvedené pro jednotlivé prostory v této specifikaci.</t>
  </si>
  <si>
    <r>
      <t>Uchazeč doplní do žlutě označených buněk jednotkovou cenu za m</t>
    </r>
    <r>
      <rPr>
        <vertAlign val="superscript"/>
        <sz val="9"/>
        <rFont val="Arial"/>
        <family val="2"/>
      </rPr>
      <t xml:space="preserve">2, </t>
    </r>
    <r>
      <rPr>
        <sz val="9"/>
        <rFont val="Arial"/>
        <family val="2"/>
      </rPr>
      <t>u svítidel za ks.</t>
    </r>
  </si>
  <si>
    <t>Druh svítidla - viz specifikace druhu svítidel uvedená v příloze č. 3.1</t>
  </si>
  <si>
    <r>
      <t>Uchazeč doplní do žlutě označených buněk jednotkovou cenu za m</t>
    </r>
    <r>
      <rPr>
        <vertAlign val="superscript"/>
        <sz val="9"/>
        <rFont val="Arial"/>
        <family val="2"/>
      </rPr>
      <t xml:space="preserve">2. </t>
    </r>
  </si>
  <si>
    <t>Provádění služeb DDD (deratizace,dezinfekce a dezinsekce) dle přílohy č. 3.1</t>
  </si>
  <si>
    <t>Cena služeb DDD zahrnuje práce specifikované v příloze č. 3.1 ZD a v četnosti uvedené pro jednotlivé prostory v této specifikaci.</t>
  </si>
  <si>
    <r>
      <t>Uchazeč doplní do žlutě označených buněk cenu za 1 měsíc služby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dle přílohy č. 3.1</t>
    </r>
  </si>
  <si>
    <t xml:space="preserve">Plochy, četnosti a celkové ceny uchazeč neupravuje a nemění  rovněž vzorce stanovení celkové ceny. </t>
  </si>
  <si>
    <t xml:space="preserve">Plochy a celkové ceny uchazeč neupravuje a nemění rovněž vzorce stanovení celkové ceny.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</si>
</sst>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\ d\o\p\./\od\p\."/>
    <numFmt numFmtId="165" formatCode="h:mm:ss\ d\o\p\./\od\p\."/>
    <numFmt numFmtId="166" formatCode="000_ ;[Red]\-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"/>
    <numFmt numFmtId="172" formatCode="#,##0.00\ &quot;Kč&quot;"/>
  </numFmts>
  <fonts count="126"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 CE"/>
      <family val="0"/>
    </font>
    <font>
      <i/>
      <sz val="12"/>
      <color indexed="8"/>
      <name val="Arial CE"/>
      <family val="0"/>
    </font>
    <font>
      <b/>
      <sz val="10"/>
      <color indexed="8"/>
      <name val="Arial"/>
      <family val="2"/>
    </font>
    <font>
      <vertAlign val="superscript"/>
      <sz val="9"/>
      <name val="Arial CE"/>
      <family val="0"/>
    </font>
    <font>
      <b/>
      <vertAlign val="superscript"/>
      <sz val="10"/>
      <name val="Arial CE"/>
      <family val="0"/>
    </font>
    <font>
      <sz val="12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40"/>
      <name val="Arial CE"/>
      <family val="0"/>
    </font>
    <font>
      <sz val="10"/>
      <color indexed="60"/>
      <name val="Arial CE"/>
      <family val="0"/>
    </font>
    <font>
      <sz val="10"/>
      <color indexed="51"/>
      <name val="Arial CE"/>
      <family val="0"/>
    </font>
    <font>
      <sz val="10"/>
      <color indexed="62"/>
      <name val="Arial CE"/>
      <family val="0"/>
    </font>
    <font>
      <sz val="10"/>
      <color indexed="53"/>
      <name val="Arial CE"/>
      <family val="0"/>
    </font>
    <font>
      <sz val="10"/>
      <color indexed="63"/>
      <name val="Arial CE"/>
      <family val="0"/>
    </font>
    <font>
      <sz val="10"/>
      <color indexed="57"/>
      <name val="Arial CE"/>
      <family val="0"/>
    </font>
    <font>
      <sz val="10"/>
      <color indexed="49"/>
      <name val="Arial CE"/>
      <family val="0"/>
    </font>
    <font>
      <sz val="9"/>
      <color indexed="63"/>
      <name val="Arial CE"/>
      <family val="0"/>
    </font>
    <font>
      <sz val="10"/>
      <color indexed="16"/>
      <name val="Arial CE"/>
      <family val="0"/>
    </font>
    <font>
      <b/>
      <u val="single"/>
      <sz val="10"/>
      <color indexed="60"/>
      <name val="Arial"/>
      <family val="2"/>
    </font>
    <font>
      <b/>
      <sz val="10"/>
      <color indexed="60"/>
      <name val="Arial CE"/>
      <family val="0"/>
    </font>
    <font>
      <b/>
      <sz val="10"/>
      <color indexed="60"/>
      <name val="Arial"/>
      <family val="2"/>
    </font>
    <font>
      <sz val="10"/>
      <color indexed="36"/>
      <name val="Arial CE"/>
      <family val="0"/>
    </font>
    <font>
      <sz val="10"/>
      <color indexed="30"/>
      <name val="Arial CE"/>
      <family val="0"/>
    </font>
    <font>
      <sz val="9"/>
      <color indexed="49"/>
      <name val="Arial CE"/>
      <family val="0"/>
    </font>
    <font>
      <sz val="9"/>
      <color indexed="60"/>
      <name val="Arial CE"/>
      <family val="0"/>
    </font>
    <font>
      <sz val="9"/>
      <color indexed="17"/>
      <name val="Arial CE"/>
      <family val="0"/>
    </font>
    <font>
      <sz val="9"/>
      <color indexed="36"/>
      <name val="Arial CE"/>
      <family val="0"/>
    </font>
    <font>
      <sz val="10"/>
      <color indexed="23"/>
      <name val="Arial CE"/>
      <family val="0"/>
    </font>
    <font>
      <sz val="10"/>
      <color indexed="17"/>
      <name val="Arial CE"/>
      <family val="0"/>
    </font>
    <font>
      <sz val="9"/>
      <color indexed="18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B0F0"/>
      <name val="Arial CE"/>
      <family val="0"/>
    </font>
    <font>
      <sz val="10"/>
      <color theme="5" tint="-0.24997000396251678"/>
      <name val="Arial CE"/>
      <family val="0"/>
    </font>
    <font>
      <sz val="10"/>
      <color rgb="FFFFC000"/>
      <name val="Arial CE"/>
      <family val="0"/>
    </font>
    <font>
      <sz val="10"/>
      <color theme="3" tint="0.39998000860214233"/>
      <name val="Arial CE"/>
      <family val="0"/>
    </font>
    <font>
      <sz val="10"/>
      <color theme="9" tint="-0.24997000396251678"/>
      <name val="Arial CE"/>
      <family val="0"/>
    </font>
    <font>
      <sz val="10"/>
      <color theme="1" tint="0.34999001026153564"/>
      <name val="Arial CE"/>
      <family val="0"/>
    </font>
    <font>
      <sz val="10"/>
      <color theme="6" tint="-0.24997000396251678"/>
      <name val="Arial CE"/>
      <family val="0"/>
    </font>
    <font>
      <sz val="10"/>
      <color theme="8" tint="-0.24997000396251678"/>
      <name val="Arial CE"/>
      <family val="0"/>
    </font>
    <font>
      <sz val="10"/>
      <color rgb="FF663300"/>
      <name val="Arial CE"/>
      <family val="0"/>
    </font>
    <font>
      <sz val="10"/>
      <color theme="1" tint="0.15000000596046448"/>
      <name val="Arial CE"/>
      <family val="0"/>
    </font>
    <font>
      <sz val="9"/>
      <color theme="1" tint="0.15000000596046448"/>
      <name val="Arial CE"/>
      <family val="0"/>
    </font>
    <font>
      <sz val="10"/>
      <color theme="5" tint="-0.4999699890613556"/>
      <name val="Arial CE"/>
      <family val="0"/>
    </font>
    <font>
      <b/>
      <u val="single"/>
      <sz val="10"/>
      <color rgb="FFC00000"/>
      <name val="Arial"/>
      <family val="2"/>
    </font>
    <font>
      <b/>
      <sz val="10"/>
      <color rgb="FFC00000"/>
      <name val="Arial CE"/>
      <family val="0"/>
    </font>
    <font>
      <b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7030A0"/>
      <name val="Arial CE"/>
      <family val="0"/>
    </font>
    <font>
      <sz val="10"/>
      <color theme="7" tint="-0.24997000396251678"/>
      <name val="Arial CE"/>
      <family val="0"/>
    </font>
    <font>
      <sz val="9"/>
      <color theme="4" tint="-0.4999699890613556"/>
      <name val="Arial CE"/>
      <family val="0"/>
    </font>
    <font>
      <sz val="10"/>
      <color theme="9" tint="-0.4999699890613556"/>
      <name val="Arial CE"/>
      <family val="0"/>
    </font>
    <font>
      <sz val="10"/>
      <color theme="0" tint="-0.4999699890613556"/>
      <name val="Arial CE"/>
      <family val="0"/>
    </font>
    <font>
      <sz val="10"/>
      <color rgb="FF0070C0"/>
      <name val="Arial CE"/>
      <family val="0"/>
    </font>
    <font>
      <sz val="10"/>
      <color rgb="FFC00000"/>
      <name val="Arial CE"/>
      <family val="0"/>
    </font>
    <font>
      <sz val="9"/>
      <color rgb="FF00B050"/>
      <name val="Arial CE"/>
      <family val="0"/>
    </font>
    <font>
      <sz val="9"/>
      <color rgb="FF7030A0"/>
      <name val="Arial CE"/>
      <family val="0"/>
    </font>
    <font>
      <sz val="10"/>
      <color rgb="FF00B050"/>
      <name val="Arial CE"/>
      <family val="0"/>
    </font>
    <font>
      <sz val="9"/>
      <color rgb="FFC00000"/>
      <name val="Arial CE"/>
      <family val="0"/>
    </font>
    <font>
      <sz val="9"/>
      <color theme="8" tint="-0.24997000396251678"/>
      <name val="Arial CE"/>
      <family val="0"/>
    </font>
    <font>
      <sz val="9"/>
      <color theme="9" tint="-0.4999699890613556"/>
      <name val="Arial CE"/>
      <family val="0"/>
    </font>
    <font>
      <sz val="9"/>
      <color rgb="FF6633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49">
      <alignment/>
      <protection/>
    </xf>
    <xf numFmtId="4" fontId="0" fillId="0" borderId="0" xfId="49" applyNumberFormat="1" applyAlignment="1">
      <alignment horizontal="center" vertical="center"/>
      <protection/>
    </xf>
    <xf numFmtId="0" fontId="1" fillId="0" borderId="0" xfId="49" applyFont="1" applyBorder="1">
      <alignment/>
      <protection/>
    </xf>
    <xf numFmtId="0" fontId="10" fillId="0" borderId="0" xfId="49" applyFont="1" applyFill="1" applyBorder="1" applyAlignment="1">
      <alignment vertical="center" wrapText="1"/>
      <protection/>
    </xf>
    <xf numFmtId="0" fontId="11" fillId="0" borderId="0" xfId="49" applyFont="1">
      <alignment/>
      <protection/>
    </xf>
    <xf numFmtId="4" fontId="8" fillId="0" borderId="0" xfId="49" applyNumberFormat="1" applyFont="1">
      <alignment/>
      <protection/>
    </xf>
    <xf numFmtId="0" fontId="8" fillId="0" borderId="0" xfId="49" applyFont="1">
      <alignment/>
      <protection/>
    </xf>
    <xf numFmtId="0" fontId="8" fillId="0" borderId="0" xfId="49" applyFont="1" applyFill="1" applyBorder="1" applyAlignment="1">
      <alignment vertical="center" wrapText="1"/>
      <protection/>
    </xf>
    <xf numFmtId="0" fontId="8" fillId="0" borderId="0" xfId="49" applyFont="1" applyBorder="1" applyAlignment="1">
      <alignment/>
      <protection/>
    </xf>
    <xf numFmtId="4" fontId="8" fillId="0" borderId="0" xfId="49" applyNumberFormat="1" applyFont="1" applyBorder="1" applyAlignment="1">
      <alignment/>
      <protection/>
    </xf>
    <xf numFmtId="0" fontId="8" fillId="0" borderId="0" xfId="49" applyFont="1" applyBorder="1">
      <alignment/>
      <protection/>
    </xf>
    <xf numFmtId="0" fontId="12" fillId="0" borderId="0" xfId="49" applyFont="1" applyFill="1" applyBorder="1" applyAlignment="1">
      <alignment vertical="center" wrapText="1"/>
      <protection/>
    </xf>
    <xf numFmtId="0" fontId="8" fillId="0" borderId="0" xfId="49" applyFont="1" applyBorder="1" applyAlignment="1">
      <alignment vertical="center"/>
      <protection/>
    </xf>
    <xf numFmtId="4" fontId="8" fillId="0" borderId="0" xfId="49" applyNumberFormat="1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49" applyFont="1">
      <alignment/>
      <protection/>
    </xf>
    <xf numFmtId="0" fontId="13" fillId="0" borderId="0" xfId="49" applyFont="1" applyFill="1" applyBorder="1" applyAlignment="1">
      <alignment vertical="center" wrapText="1"/>
      <protection/>
    </xf>
    <xf numFmtId="0" fontId="0" fillId="0" borderId="0" xfId="49" applyFont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Fill="1" applyBorder="1">
      <alignment/>
      <protection/>
    </xf>
    <xf numFmtId="0" fontId="13" fillId="0" borderId="0" xfId="49" applyFont="1" applyFill="1" applyBorder="1" applyAlignment="1">
      <alignment/>
      <protection/>
    </xf>
    <xf numFmtId="4" fontId="13" fillId="0" borderId="0" xfId="49" applyNumberFormat="1" applyFont="1" applyFill="1" applyBorder="1" applyAlignment="1">
      <alignment/>
      <protection/>
    </xf>
    <xf numFmtId="0" fontId="7" fillId="0" borderId="0" xfId="49" applyFont="1" applyFill="1" applyBorder="1" applyAlignment="1">
      <alignment vertical="center"/>
      <protection/>
    </xf>
    <xf numFmtId="0" fontId="0" fillId="0" borderId="0" xfId="49" applyFill="1">
      <alignment/>
      <protection/>
    </xf>
    <xf numFmtId="0" fontId="0" fillId="0" borderId="0" xfId="49" applyAlignment="1">
      <alignment horizontal="left"/>
      <protection/>
    </xf>
    <xf numFmtId="0" fontId="1" fillId="0" borderId="0" xfId="49" applyFont="1" applyBorder="1" applyAlignment="1">
      <alignment horizontal="left" vertical="center"/>
      <protection/>
    </xf>
    <xf numFmtId="0" fontId="4" fillId="0" borderId="0" xfId="49" applyFont="1" applyAlignment="1">
      <alignment horizontal="center" vertical="center"/>
      <protection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 readingOrder="1"/>
    </xf>
    <xf numFmtId="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49" applyFont="1" applyFill="1" applyBorder="1" applyAlignment="1">
      <alignment vertical="center"/>
      <protection/>
    </xf>
    <xf numFmtId="0" fontId="72" fillId="0" borderId="0" xfId="48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6" fillId="0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97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10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96" fillId="0" borderId="10" xfId="0" applyFont="1" applyFill="1" applyBorder="1" applyAlignment="1">
      <alignment/>
    </xf>
    <xf numFmtId="0" fontId="10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95" fillId="0" borderId="10" xfId="0" applyFont="1" applyFill="1" applyBorder="1" applyAlignment="1">
      <alignment/>
    </xf>
    <xf numFmtId="0" fontId="96" fillId="0" borderId="10" xfId="0" applyFont="1" applyBorder="1" applyAlignment="1">
      <alignment vertical="center"/>
    </xf>
    <xf numFmtId="0" fontId="103" fillId="0" borderId="10" xfId="0" applyFont="1" applyBorder="1" applyAlignment="1">
      <alignment/>
    </xf>
    <xf numFmtId="0" fontId="99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95" fillId="0" borderId="13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95" fillId="0" borderId="12" xfId="0" applyFont="1" applyFill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9" xfId="0" applyNumberFormat="1" applyBorder="1" applyAlignment="1">
      <alignment horizontal="right" vertical="center"/>
    </xf>
    <xf numFmtId="0" fontId="95" fillId="0" borderId="20" xfId="0" applyFont="1" applyFill="1" applyBorder="1" applyAlignment="1">
      <alignment horizontal="left"/>
    </xf>
    <xf numFmtId="0" fontId="95" fillId="0" borderId="16" xfId="0" applyFont="1" applyFill="1" applyBorder="1" applyAlignment="1">
      <alignment horizontal="left"/>
    </xf>
    <xf numFmtId="4" fontId="0" fillId="0" borderId="17" xfId="0" applyNumberFormat="1" applyFont="1" applyBorder="1" applyAlignment="1">
      <alignment horizontal="right" vertical="center"/>
    </xf>
    <xf numFmtId="0" fontId="95" fillId="0" borderId="15" xfId="0" applyFont="1" applyFill="1" applyBorder="1" applyAlignment="1">
      <alignment/>
    </xf>
    <xf numFmtId="0" fontId="95" fillId="0" borderId="21" xfId="0" applyFont="1" applyFill="1" applyBorder="1" applyAlignment="1">
      <alignment horizontal="left"/>
    </xf>
    <xf numFmtId="0" fontId="104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 wrapText="1"/>
    </xf>
    <xf numFmtId="0" fontId="2" fillId="0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/>
    </xf>
    <xf numFmtId="0" fontId="106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0" xfId="49" applyFont="1" applyFill="1" applyBorder="1" applyAlignment="1">
      <alignment vertical="center" wrapText="1"/>
      <protection/>
    </xf>
    <xf numFmtId="4" fontId="4" fillId="0" borderId="0" xfId="49" applyNumberFormat="1" applyFont="1" applyFill="1" applyBorder="1">
      <alignment/>
      <protection/>
    </xf>
    <xf numFmtId="0" fontId="9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49" applyNumberFormat="1" applyFont="1" applyFill="1" applyBorder="1" applyAlignment="1">
      <alignment vertical="center"/>
      <protection/>
    </xf>
    <xf numFmtId="4" fontId="91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0" fillId="0" borderId="33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0" fillId="0" borderId="34" xfId="0" applyNumberFormat="1" applyBorder="1" applyAlignment="1">
      <alignment/>
    </xf>
    <xf numFmtId="0" fontId="72" fillId="33" borderId="35" xfId="48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96" fillId="0" borderId="36" xfId="0" applyFont="1" applyBorder="1" applyAlignment="1">
      <alignment horizontal="left" vertical="center"/>
    </xf>
    <xf numFmtId="0" fontId="101" fillId="0" borderId="13" xfId="0" applyFont="1" applyBorder="1" applyAlignment="1">
      <alignment horizontal="left"/>
    </xf>
    <xf numFmtId="4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4" fillId="2" borderId="37" xfId="0" applyFont="1" applyFill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4" fillId="0" borderId="41" xfId="0" applyFont="1" applyFill="1" applyBorder="1" applyAlignment="1">
      <alignment/>
    </xf>
    <xf numFmtId="4" fontId="1" fillId="0" borderId="35" xfId="0" applyNumberFormat="1" applyFont="1" applyBorder="1" applyAlignment="1">
      <alignment horizontal="right"/>
    </xf>
    <xf numFmtId="4" fontId="1" fillId="0" borderId="35" xfId="49" applyNumberFormat="1" applyFont="1" applyFill="1" applyBorder="1" applyAlignment="1">
      <alignment horizontal="right" vertical="center"/>
      <protection/>
    </xf>
    <xf numFmtId="4" fontId="91" fillId="0" borderId="35" xfId="0" applyNumberFormat="1" applyFont="1" applyBorder="1" applyAlignment="1">
      <alignment horizontal="right"/>
    </xf>
    <xf numFmtId="0" fontId="10" fillId="2" borderId="38" xfId="0" applyFont="1" applyFill="1" applyBorder="1" applyAlignment="1">
      <alignment horizontal="center" wrapText="1"/>
    </xf>
    <xf numFmtId="4" fontId="1" fillId="0" borderId="42" xfId="0" applyNumberFormat="1" applyFont="1" applyFill="1" applyBorder="1" applyAlignment="1">
      <alignment/>
    </xf>
    <xf numFmtId="4" fontId="91" fillId="0" borderId="42" xfId="0" applyNumberFormat="1" applyFont="1" applyFill="1" applyBorder="1" applyAlignment="1">
      <alignment/>
    </xf>
    <xf numFmtId="4" fontId="107" fillId="3" borderId="43" xfId="0" applyNumberFormat="1" applyFont="1" applyFill="1" applyBorder="1" applyAlignment="1">
      <alignment horizontal="right"/>
    </xf>
    <xf numFmtId="4" fontId="107" fillId="3" borderId="44" xfId="0" applyNumberFormat="1" applyFont="1" applyFill="1" applyBorder="1" applyAlignment="1">
      <alignment/>
    </xf>
    <xf numFmtId="0" fontId="98" fillId="0" borderId="34" xfId="0" applyFont="1" applyBorder="1" applyAlignment="1">
      <alignment horizontal="left"/>
    </xf>
    <xf numFmtId="0" fontId="99" fillId="0" borderId="10" xfId="0" applyFont="1" applyBorder="1" applyAlignment="1">
      <alignment horizontal="left"/>
    </xf>
    <xf numFmtId="0" fontId="103" fillId="0" borderId="10" xfId="0" applyFont="1" applyBorder="1" applyAlignment="1">
      <alignment horizontal="left"/>
    </xf>
    <xf numFmtId="0" fontId="101" fillId="0" borderId="45" xfId="0" applyFont="1" applyBorder="1" applyAlignment="1">
      <alignment horizontal="left"/>
    </xf>
    <xf numFmtId="0" fontId="99" fillId="0" borderId="14" xfId="0" applyFont="1" applyBorder="1" applyAlignment="1">
      <alignment horizontal="left"/>
    </xf>
    <xf numFmtId="0" fontId="101" fillId="0" borderId="46" xfId="0" applyFont="1" applyBorder="1" applyAlignment="1">
      <alignment horizontal="left"/>
    </xf>
    <xf numFmtId="0" fontId="102" fillId="0" borderId="14" xfId="0" applyFont="1" applyBorder="1" applyAlignment="1">
      <alignment horizontal="left" vertical="center"/>
    </xf>
    <xf numFmtId="0" fontId="96" fillId="0" borderId="15" xfId="0" applyFont="1" applyBorder="1" applyAlignment="1">
      <alignment horizontal="left" vertical="center"/>
    </xf>
    <xf numFmtId="0" fontId="101" fillId="0" borderId="14" xfId="0" applyFont="1" applyBorder="1" applyAlignment="1">
      <alignment horizontal="left"/>
    </xf>
    <xf numFmtId="0" fontId="99" fillId="0" borderId="13" xfId="0" applyFont="1" applyBorder="1" applyAlignment="1">
      <alignment horizontal="left"/>
    </xf>
    <xf numFmtId="0" fontId="2" fillId="0" borderId="2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/>
    </xf>
    <xf numFmtId="4" fontId="108" fillId="3" borderId="44" xfId="0" applyNumberFormat="1" applyFont="1" applyFill="1" applyBorder="1" applyAlignment="1">
      <alignment/>
    </xf>
    <xf numFmtId="4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108" fillId="3" borderId="55" xfId="0" applyNumberFormat="1" applyFont="1" applyFill="1" applyBorder="1" applyAlignment="1">
      <alignment/>
    </xf>
    <xf numFmtId="4" fontId="0" fillId="0" borderId="43" xfId="49" applyNumberFormat="1" applyFill="1" applyBorder="1" applyAlignment="1">
      <alignment vertical="center"/>
      <protection/>
    </xf>
    <xf numFmtId="0" fontId="0" fillId="0" borderId="43" xfId="49" applyFill="1" applyBorder="1" applyAlignment="1">
      <alignment vertical="center"/>
      <protection/>
    </xf>
    <xf numFmtId="4" fontId="108" fillId="3" borderId="44" xfId="49" applyNumberFormat="1" applyFont="1" applyFill="1" applyBorder="1">
      <alignment/>
      <protection/>
    </xf>
    <xf numFmtId="3" fontId="1" fillId="0" borderId="35" xfId="49" applyNumberFormat="1" applyFont="1" applyBorder="1" applyAlignment="1">
      <alignment vertical="center"/>
      <protection/>
    </xf>
    <xf numFmtId="0" fontId="0" fillId="0" borderId="35" xfId="49" applyFont="1" applyBorder="1" applyAlignment="1">
      <alignment/>
      <protection/>
    </xf>
    <xf numFmtId="3" fontId="1" fillId="0" borderId="35" xfId="49" applyNumberFormat="1" applyFont="1" applyFill="1" applyBorder="1" applyAlignment="1">
      <alignment vertical="center"/>
      <protection/>
    </xf>
    <xf numFmtId="0" fontId="4" fillId="2" borderId="39" xfId="49" applyFont="1" applyFill="1" applyBorder="1" applyAlignment="1">
      <alignment vertical="center" wrapText="1"/>
      <protection/>
    </xf>
    <xf numFmtId="0" fontId="4" fillId="2" borderId="49" xfId="49" applyFont="1" applyFill="1" applyBorder="1" applyAlignment="1">
      <alignment vertical="center" wrapText="1"/>
      <protection/>
    </xf>
    <xf numFmtId="4" fontId="0" fillId="0" borderId="49" xfId="49" applyNumberFormat="1" applyBorder="1">
      <alignment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4" fontId="1" fillId="0" borderId="35" xfId="0" applyNumberFormat="1" applyFont="1" applyBorder="1" applyAlignment="1">
      <alignment vertical="center"/>
    </xf>
    <xf numFmtId="0" fontId="0" fillId="0" borderId="35" xfId="0" applyFont="1" applyFill="1" applyBorder="1" applyAlignment="1">
      <alignment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93" fillId="2" borderId="37" xfId="0" applyFont="1" applyFill="1" applyBorder="1" applyAlignment="1">
      <alignment horizontal="center" vertical="center" wrapText="1"/>
    </xf>
    <xf numFmtId="0" fontId="93" fillId="2" borderId="38" xfId="0" applyFont="1" applyFill="1" applyBorder="1" applyAlignment="1">
      <alignment horizontal="center" vertical="center" wrapText="1"/>
    </xf>
    <xf numFmtId="0" fontId="93" fillId="2" borderId="38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4" fontId="109" fillId="3" borderId="43" xfId="0" applyNumberFormat="1" applyFont="1" applyFill="1" applyBorder="1" applyAlignment="1">
      <alignment wrapText="1"/>
    </xf>
    <xf numFmtId="0" fontId="10" fillId="0" borderId="41" xfId="0" applyFont="1" applyFill="1" applyBorder="1" applyAlignment="1">
      <alignment/>
    </xf>
    <xf numFmtId="0" fontId="93" fillId="0" borderId="43" xfId="0" applyFont="1" applyFill="1" applyBorder="1" applyAlignment="1">
      <alignment vertical="center"/>
    </xf>
    <xf numFmtId="0" fontId="93" fillId="0" borderId="56" xfId="0" applyFont="1" applyFill="1" applyBorder="1" applyAlignment="1">
      <alignment horizontal="left" vertical="center"/>
    </xf>
    <xf numFmtId="0" fontId="93" fillId="0" borderId="57" xfId="0" applyFont="1" applyFill="1" applyBorder="1" applyAlignment="1">
      <alignment horizontal="left" vertical="center"/>
    </xf>
    <xf numFmtId="0" fontId="110" fillId="2" borderId="37" xfId="0" applyFont="1" applyFill="1" applyBorder="1" applyAlignment="1">
      <alignment horizontal="center" vertical="center" wrapText="1"/>
    </xf>
    <xf numFmtId="0" fontId="110" fillId="2" borderId="38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0" fontId="111" fillId="0" borderId="41" xfId="0" applyFont="1" applyBorder="1" applyAlignment="1">
      <alignment vertical="center"/>
    </xf>
    <xf numFmtId="0" fontId="111" fillId="0" borderId="43" xfId="0" applyFont="1" applyBorder="1" applyAlignment="1">
      <alignment vertical="center"/>
    </xf>
    <xf numFmtId="4" fontId="111" fillId="0" borderId="43" xfId="0" applyNumberFormat="1" applyFont="1" applyBorder="1" applyAlignment="1">
      <alignment vertical="center"/>
    </xf>
    <xf numFmtId="4" fontId="109" fillId="3" borderId="43" xfId="0" applyNumberFormat="1" applyFont="1" applyFill="1" applyBorder="1" applyAlignment="1">
      <alignment/>
    </xf>
    <xf numFmtId="3" fontId="10" fillId="0" borderId="43" xfId="49" applyNumberFormat="1" applyFont="1" applyFill="1" applyBorder="1" applyAlignment="1">
      <alignment vertical="center"/>
      <protection/>
    </xf>
    <xf numFmtId="4" fontId="20" fillId="0" borderId="43" xfId="49" applyNumberFormat="1" applyFont="1" applyFill="1" applyBorder="1" applyAlignment="1">
      <alignment/>
      <protection/>
    </xf>
    <xf numFmtId="0" fontId="0" fillId="0" borderId="43" xfId="49" applyFill="1" applyBorder="1" applyAlignment="1">
      <alignment/>
      <protection/>
    </xf>
    <xf numFmtId="0" fontId="98" fillId="0" borderId="13" xfId="0" applyFont="1" applyBorder="1" applyAlignment="1">
      <alignment/>
    </xf>
    <xf numFmtId="4" fontId="0" fillId="0" borderId="58" xfId="0" applyNumberFormat="1" applyFont="1" applyBorder="1" applyAlignment="1">
      <alignment horizontal="right" vertical="center"/>
    </xf>
    <xf numFmtId="4" fontId="0" fillId="0" borderId="59" xfId="0" applyNumberFormat="1" applyBorder="1" applyAlignment="1">
      <alignment horizontal="right" vertical="center"/>
    </xf>
    <xf numFmtId="0" fontId="112" fillId="0" borderId="60" xfId="0" applyFont="1" applyFill="1" applyBorder="1" applyAlignment="1">
      <alignment horizontal="center" vertical="center" wrapText="1"/>
    </xf>
    <xf numFmtId="0" fontId="96" fillId="0" borderId="61" xfId="0" applyFont="1" applyBorder="1" applyAlignment="1">
      <alignment horizontal="left" vertical="center"/>
    </xf>
    <xf numFmtId="0" fontId="11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95" fillId="0" borderId="0" xfId="0" applyFont="1" applyFill="1" applyBorder="1" applyAlignment="1">
      <alignment horizontal="left"/>
    </xf>
    <xf numFmtId="4" fontId="0" fillId="0" borderId="59" xfId="0" applyNumberFormat="1" applyBorder="1" applyAlignment="1">
      <alignment/>
    </xf>
    <xf numFmtId="0" fontId="10" fillId="2" borderId="39" xfId="0" applyFont="1" applyFill="1" applyBorder="1" applyAlignment="1">
      <alignment horizontal="center" wrapText="1"/>
    </xf>
    <xf numFmtId="2" fontId="0" fillId="33" borderId="34" xfId="0" applyNumberFormat="1" applyFill="1" applyBorder="1" applyAlignment="1" applyProtection="1">
      <alignment horizontal="center" vertical="center"/>
      <protection locked="0"/>
    </xf>
    <xf numFmtId="2" fontId="0" fillId="33" borderId="14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5" xfId="0" applyNumberFormat="1" applyFill="1" applyBorder="1" applyAlignment="1" applyProtection="1">
      <alignment horizontal="center" vertical="center"/>
      <protection locked="0"/>
    </xf>
    <xf numFmtId="2" fontId="0" fillId="33" borderId="19" xfId="0" applyNumberForma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/>
      <protection locked="0"/>
    </xf>
    <xf numFmtId="4" fontId="3" fillId="33" borderId="43" xfId="49" applyNumberFormat="1" applyFont="1" applyFill="1" applyBorder="1" applyAlignment="1" applyProtection="1">
      <alignment/>
      <protection locked="0"/>
    </xf>
    <xf numFmtId="4" fontId="17" fillId="33" borderId="35" xfId="49" applyNumberFormat="1" applyFont="1" applyFill="1" applyBorder="1" applyAlignment="1" applyProtection="1">
      <alignment/>
      <protection locked="0"/>
    </xf>
    <xf numFmtId="2" fontId="1" fillId="33" borderId="35" xfId="0" applyNumberFormat="1" applyFont="1" applyFill="1" applyBorder="1" applyAlignment="1" applyProtection="1">
      <alignment vertical="center"/>
      <protection locked="0"/>
    </xf>
    <xf numFmtId="4" fontId="1" fillId="33" borderId="43" xfId="0" applyNumberFormat="1" applyFont="1" applyFill="1" applyBorder="1" applyAlignment="1" applyProtection="1">
      <alignment/>
      <protection locked="0"/>
    </xf>
    <xf numFmtId="0" fontId="114" fillId="0" borderId="13" xfId="0" applyFont="1" applyBorder="1" applyAlignment="1">
      <alignment horizontal="left"/>
    </xf>
    <xf numFmtId="0" fontId="114" fillId="0" borderId="12" xfId="0" applyFont="1" applyBorder="1" applyAlignment="1">
      <alignment horizontal="left"/>
    </xf>
    <xf numFmtId="0" fontId="93" fillId="2" borderId="62" xfId="0" applyFont="1" applyFill="1" applyBorder="1" applyAlignment="1">
      <alignment vertical="center" wrapText="1"/>
    </xf>
    <xf numFmtId="0" fontId="93" fillId="2" borderId="63" xfId="0" applyFont="1" applyFill="1" applyBorder="1" applyAlignment="1">
      <alignment vertical="center" wrapText="1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10" fillId="2" borderId="38" xfId="0" applyFont="1" applyFill="1" applyBorder="1" applyAlignment="1">
      <alignment horizontal="center" vertical="center" wrapText="1"/>
    </xf>
    <xf numFmtId="0" fontId="110" fillId="2" borderId="39" xfId="0" applyFont="1" applyFill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/>
    </xf>
    <xf numFmtId="0" fontId="111" fillId="0" borderId="44" xfId="0" applyFont="1" applyBorder="1" applyAlignment="1">
      <alignment horizontal="center" vertical="center"/>
    </xf>
    <xf numFmtId="0" fontId="10" fillId="0" borderId="56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98" fillId="0" borderId="67" xfId="0" applyFont="1" applyBorder="1" applyAlignment="1">
      <alignment horizontal="left"/>
    </xf>
    <xf numFmtId="0" fontId="98" fillId="0" borderId="34" xfId="0" applyFont="1" applyBorder="1" applyAlignment="1">
      <alignment horizontal="left"/>
    </xf>
    <xf numFmtId="0" fontId="102" fillId="0" borderId="68" xfId="0" applyFont="1" applyBorder="1" applyAlignment="1">
      <alignment horizontal="left" vertical="center"/>
    </xf>
    <xf numFmtId="0" fontId="102" fillId="0" borderId="61" xfId="0" applyFont="1" applyBorder="1" applyAlignment="1">
      <alignment horizontal="left" vertical="center"/>
    </xf>
    <xf numFmtId="0" fontId="102" fillId="0" borderId="69" xfId="0" applyFont="1" applyBorder="1" applyAlignment="1">
      <alignment horizontal="left" vertical="center"/>
    </xf>
    <xf numFmtId="0" fontId="98" fillId="0" borderId="70" xfId="0" applyFont="1" applyBorder="1" applyAlignment="1">
      <alignment horizontal="left"/>
    </xf>
    <xf numFmtId="0" fontId="98" fillId="0" borderId="69" xfId="0" applyFont="1" applyBorder="1" applyAlignment="1">
      <alignment horizontal="left"/>
    </xf>
    <xf numFmtId="4" fontId="4" fillId="2" borderId="38" xfId="49" applyNumberFormat="1" applyFont="1" applyFill="1" applyBorder="1" applyAlignment="1">
      <alignment horizontal="center" vertical="center"/>
      <protection/>
    </xf>
    <xf numFmtId="4" fontId="4" fillId="2" borderId="35" xfId="49" applyNumberFormat="1" applyFont="1" applyFill="1" applyBorder="1" applyAlignment="1">
      <alignment horizontal="center" vertical="center"/>
      <protection/>
    </xf>
    <xf numFmtId="0" fontId="20" fillId="0" borderId="0" xfId="49" applyFont="1">
      <alignment/>
      <protection/>
    </xf>
    <xf numFmtId="0" fontId="101" fillId="0" borderId="13" xfId="0" applyFont="1" applyBorder="1" applyAlignment="1">
      <alignment/>
    </xf>
    <xf numFmtId="0" fontId="101" fillId="0" borderId="12" xfId="0" applyFont="1" applyBorder="1" applyAlignment="1">
      <alignment/>
    </xf>
    <xf numFmtId="4" fontId="0" fillId="0" borderId="67" xfId="0" applyNumberFormat="1" applyBorder="1" applyAlignment="1">
      <alignment horizontal="right" vertical="center"/>
    </xf>
    <xf numFmtId="4" fontId="0" fillId="0" borderId="61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0" fillId="0" borderId="41" xfId="49" applyFill="1" applyBorder="1" applyAlignment="1">
      <alignment vertical="center"/>
      <protection/>
    </xf>
    <xf numFmtId="0" fontId="0" fillId="0" borderId="43" xfId="49" applyFill="1" applyBorder="1" applyAlignment="1">
      <alignment vertical="center"/>
      <protection/>
    </xf>
    <xf numFmtId="0" fontId="24" fillId="0" borderId="0" xfId="0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20" fillId="2" borderId="38" xfId="49" applyFont="1" applyFill="1" applyBorder="1" applyAlignment="1">
      <alignment horizontal="center" vertical="center" wrapText="1"/>
      <protection/>
    </xf>
    <xf numFmtId="0" fontId="20" fillId="2" borderId="35" xfId="49" applyFont="1" applyFill="1" applyBorder="1" applyAlignment="1">
      <alignment horizontal="center" vertical="center" wrapText="1"/>
      <protection/>
    </xf>
    <xf numFmtId="4" fontId="10" fillId="2" borderId="38" xfId="49" applyNumberFormat="1" applyFont="1" applyFill="1" applyBorder="1" applyAlignment="1">
      <alignment horizontal="center" vertical="center" wrapText="1"/>
      <protection/>
    </xf>
    <xf numFmtId="4" fontId="10" fillId="2" borderId="35" xfId="49" applyNumberFormat="1" applyFont="1" applyFill="1" applyBorder="1" applyAlignment="1">
      <alignment horizontal="center" vertical="center" wrapText="1"/>
      <protection/>
    </xf>
    <xf numFmtId="0" fontId="1" fillId="0" borderId="40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0" fillId="0" borderId="41" xfId="49" applyFont="1" applyFill="1" applyBorder="1" applyAlignment="1">
      <alignment vertical="center"/>
      <protection/>
    </xf>
    <xf numFmtId="0" fontId="10" fillId="0" borderId="43" xfId="49" applyFont="1" applyFill="1" applyBorder="1" applyAlignment="1">
      <alignment vertical="center"/>
      <protection/>
    </xf>
    <xf numFmtId="0" fontId="4" fillId="2" borderId="38" xfId="49" applyFont="1" applyFill="1" applyBorder="1" applyAlignment="1">
      <alignment horizontal="center" vertical="center" wrapText="1"/>
      <protection/>
    </xf>
    <xf numFmtId="0" fontId="4" fillId="2" borderId="35" xfId="49" applyFont="1" applyFill="1" applyBorder="1" applyAlignment="1">
      <alignment horizontal="center" vertical="center" wrapText="1"/>
      <protection/>
    </xf>
    <xf numFmtId="0" fontId="1" fillId="0" borderId="40" xfId="49" applyFont="1" applyBorder="1" applyAlignment="1">
      <alignment vertical="center"/>
      <protection/>
    </xf>
    <xf numFmtId="0" fontId="1" fillId="0" borderId="35" xfId="49" applyFont="1" applyBorder="1" applyAlignment="1">
      <alignment vertical="center"/>
      <protection/>
    </xf>
    <xf numFmtId="0" fontId="10" fillId="2" borderId="37" xfId="49" applyFont="1" applyFill="1" applyBorder="1" applyAlignment="1">
      <alignment horizontal="center" vertical="center"/>
      <protection/>
    </xf>
    <xf numFmtId="0" fontId="10" fillId="2" borderId="38" xfId="49" applyFont="1" applyFill="1" applyBorder="1" applyAlignment="1">
      <alignment horizontal="center" vertical="center"/>
      <protection/>
    </xf>
    <xf numFmtId="0" fontId="10" fillId="2" borderId="40" xfId="49" applyFont="1" applyFill="1" applyBorder="1" applyAlignment="1">
      <alignment horizontal="center" vertical="center"/>
      <protection/>
    </xf>
    <xf numFmtId="0" fontId="10" fillId="2" borderId="35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2" fillId="2" borderId="38" xfId="49" applyFont="1" applyFill="1" applyBorder="1" applyAlignment="1">
      <alignment horizontal="center" vertical="center" wrapText="1"/>
      <protection/>
    </xf>
    <xf numFmtId="0" fontId="2" fillId="2" borderId="35" xfId="49" applyFont="1" applyFill="1" applyBorder="1" applyAlignment="1">
      <alignment horizontal="center" vertical="center" wrapText="1"/>
      <protection/>
    </xf>
    <xf numFmtId="0" fontId="95" fillId="0" borderId="45" xfId="0" applyFont="1" applyFill="1" applyBorder="1" applyAlignment="1">
      <alignment horizontal="left"/>
    </xf>
    <xf numFmtId="0" fontId="95" fillId="0" borderId="17" xfId="0" applyFont="1" applyFill="1" applyBorder="1" applyAlignment="1">
      <alignment horizontal="left"/>
    </xf>
    <xf numFmtId="0" fontId="98" fillId="0" borderId="13" xfId="0" applyFont="1" applyBorder="1" applyAlignment="1">
      <alignment horizontal="left"/>
    </xf>
    <xf numFmtId="0" fontId="98" fillId="0" borderId="12" xfId="0" applyFont="1" applyBorder="1" applyAlignment="1">
      <alignment horizontal="left"/>
    </xf>
    <xf numFmtId="4" fontId="0" fillId="0" borderId="71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0" fontId="95" fillId="0" borderId="20" xfId="0" applyFont="1" applyFill="1" applyBorder="1" applyAlignment="1">
      <alignment horizontal="left"/>
    </xf>
    <xf numFmtId="0" fontId="95" fillId="0" borderId="16" xfId="0" applyFont="1" applyFill="1" applyBorder="1" applyAlignment="1">
      <alignment horizontal="left"/>
    </xf>
    <xf numFmtId="0" fontId="95" fillId="0" borderId="13" xfId="0" applyFont="1" applyFill="1" applyBorder="1" applyAlignment="1">
      <alignment horizontal="left"/>
    </xf>
    <xf numFmtId="0" fontId="95" fillId="0" borderId="12" xfId="0" applyFont="1" applyFill="1" applyBorder="1" applyAlignment="1">
      <alignment horizontal="left"/>
    </xf>
    <xf numFmtId="0" fontId="102" fillId="0" borderId="73" xfId="0" applyFont="1" applyBorder="1" applyAlignment="1">
      <alignment horizontal="left" vertical="center"/>
    </xf>
    <xf numFmtId="0" fontId="102" fillId="0" borderId="59" xfId="0" applyFont="1" applyBorder="1" applyAlignment="1">
      <alignment horizontal="left" vertical="center"/>
    </xf>
    <xf numFmtId="0" fontId="102" fillId="0" borderId="34" xfId="0" applyFont="1" applyBorder="1" applyAlignment="1">
      <alignment horizontal="left" vertical="center"/>
    </xf>
    <xf numFmtId="0" fontId="97" fillId="0" borderId="69" xfId="0" applyFont="1" applyBorder="1" applyAlignment="1">
      <alignment horizontal="left"/>
    </xf>
    <xf numFmtId="0" fontId="97" fillId="0" borderId="72" xfId="0" applyFont="1" applyBorder="1" applyAlignment="1">
      <alignment horizontal="left"/>
    </xf>
    <xf numFmtId="0" fontId="0" fillId="0" borderId="41" xfId="49" applyBorder="1" applyAlignment="1">
      <alignment vertical="center"/>
      <protection/>
    </xf>
    <xf numFmtId="0" fontId="0" fillId="0" borderId="43" xfId="49" applyBorder="1" applyAlignment="1">
      <alignment vertical="center"/>
      <protection/>
    </xf>
    <xf numFmtId="0" fontId="2" fillId="0" borderId="0" xfId="49" applyFont="1">
      <alignment/>
      <protection/>
    </xf>
    <xf numFmtId="0" fontId="4" fillId="2" borderId="39" xfId="49" applyFont="1" applyFill="1" applyBorder="1" applyAlignment="1">
      <alignment horizontal="center" vertical="center" wrapText="1"/>
      <protection/>
    </xf>
    <xf numFmtId="0" fontId="4" fillId="2" borderId="49" xfId="49" applyFont="1" applyFill="1" applyBorder="1" applyAlignment="1">
      <alignment horizontal="center" vertical="center" wrapText="1"/>
      <protection/>
    </xf>
    <xf numFmtId="0" fontId="112" fillId="0" borderId="74" xfId="0" applyFont="1" applyFill="1" applyBorder="1" applyAlignment="1">
      <alignment horizontal="center" vertical="center" wrapText="1"/>
    </xf>
    <xf numFmtId="0" fontId="112" fillId="0" borderId="60" xfId="0" applyFont="1" applyFill="1" applyBorder="1" applyAlignment="1">
      <alignment horizontal="center" vertical="center" wrapText="1"/>
    </xf>
    <xf numFmtId="0" fontId="112" fillId="0" borderId="75" xfId="0" applyFont="1" applyFill="1" applyBorder="1" applyAlignment="1">
      <alignment horizontal="center" vertical="center" wrapText="1"/>
    </xf>
    <xf numFmtId="0" fontId="98" fillId="0" borderId="45" xfId="0" applyFont="1" applyBorder="1" applyAlignment="1">
      <alignment horizontal="left"/>
    </xf>
    <xf numFmtId="0" fontId="98" fillId="0" borderId="17" xfId="0" applyFont="1" applyBorder="1" applyAlignment="1">
      <alignment horizontal="left"/>
    </xf>
    <xf numFmtId="0" fontId="96" fillId="0" borderId="68" xfId="0" applyFont="1" applyBorder="1" applyAlignment="1">
      <alignment horizontal="left" vertical="center"/>
    </xf>
    <xf numFmtId="0" fontId="96" fillId="0" borderId="36" xfId="0" applyFont="1" applyBorder="1" applyAlignment="1">
      <alignment horizontal="left" vertical="center"/>
    </xf>
    <xf numFmtId="0" fontId="115" fillId="0" borderId="74" xfId="0" applyFont="1" applyFill="1" applyBorder="1" applyAlignment="1">
      <alignment horizontal="center" vertical="center" wrapText="1"/>
    </xf>
    <xf numFmtId="0" fontId="115" fillId="0" borderId="60" xfId="0" applyFont="1" applyFill="1" applyBorder="1" applyAlignment="1">
      <alignment horizontal="center" vertical="center" wrapText="1"/>
    </xf>
    <xf numFmtId="0" fontId="115" fillId="0" borderId="75" xfId="0" applyFont="1" applyFill="1" applyBorder="1" applyAlignment="1">
      <alignment horizontal="center" vertical="center" wrapText="1"/>
    </xf>
    <xf numFmtId="4" fontId="0" fillId="0" borderId="59" xfId="0" applyNumberFormat="1" applyBorder="1" applyAlignment="1">
      <alignment horizontal="right" vertical="center"/>
    </xf>
    <xf numFmtId="4" fontId="0" fillId="0" borderId="67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0" fontId="96" fillId="0" borderId="13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101" fillId="0" borderId="45" xfId="0" applyFont="1" applyBorder="1" applyAlignment="1">
      <alignment/>
    </xf>
    <xf numFmtId="0" fontId="101" fillId="0" borderId="17" xfId="0" applyFont="1" applyBorder="1" applyAlignment="1">
      <alignment/>
    </xf>
    <xf numFmtId="0" fontId="95" fillId="0" borderId="13" xfId="0" applyFont="1" applyFill="1" applyBorder="1" applyAlignment="1">
      <alignment/>
    </xf>
    <xf numFmtId="0" fontId="95" fillId="0" borderId="12" xfId="0" applyFont="1" applyFill="1" applyBorder="1" applyAlignment="1">
      <alignment/>
    </xf>
    <xf numFmtId="0" fontId="102" fillId="0" borderId="67" xfId="0" applyFont="1" applyBorder="1" applyAlignment="1">
      <alignment horizontal="left" vertical="center"/>
    </xf>
    <xf numFmtId="0" fontId="95" fillId="0" borderId="76" xfId="0" applyFont="1" applyFill="1" applyBorder="1" applyAlignment="1">
      <alignment horizontal="left"/>
    </xf>
    <xf numFmtId="4" fontId="0" fillId="0" borderId="72" xfId="0" applyNumberFormat="1" applyFont="1" applyBorder="1" applyAlignment="1">
      <alignment horizontal="right" vertical="center"/>
    </xf>
    <xf numFmtId="0" fontId="101" fillId="0" borderId="13" xfId="0" applyFont="1" applyBorder="1" applyAlignment="1">
      <alignment horizontal="left"/>
    </xf>
    <xf numFmtId="0" fontId="101" fillId="0" borderId="12" xfId="0" applyFont="1" applyBorder="1" applyAlignment="1">
      <alignment horizontal="left"/>
    </xf>
    <xf numFmtId="0" fontId="96" fillId="0" borderId="13" xfId="0" applyFont="1" applyFill="1" applyBorder="1" applyAlignment="1">
      <alignment/>
    </xf>
    <xf numFmtId="0" fontId="96" fillId="0" borderId="12" xfId="0" applyFont="1" applyFill="1" applyBorder="1" applyAlignment="1">
      <alignment/>
    </xf>
    <xf numFmtId="0" fontId="95" fillId="0" borderId="46" xfId="0" applyFont="1" applyFill="1" applyBorder="1" applyAlignment="1">
      <alignment horizontal="left"/>
    </xf>
    <xf numFmtId="0" fontId="95" fillId="0" borderId="18" xfId="0" applyFont="1" applyFill="1" applyBorder="1" applyAlignment="1">
      <alignment horizontal="left"/>
    </xf>
    <xf numFmtId="0" fontId="96" fillId="0" borderId="73" xfId="0" applyFont="1" applyBorder="1" applyAlignment="1">
      <alignment horizontal="left" vertical="center"/>
    </xf>
    <xf numFmtId="0" fontId="96" fillId="0" borderId="59" xfId="0" applyFont="1" applyBorder="1" applyAlignment="1">
      <alignment horizontal="left" vertical="center"/>
    </xf>
    <xf numFmtId="0" fontId="96" fillId="0" borderId="34" xfId="0" applyFont="1" applyBorder="1" applyAlignment="1">
      <alignment horizontal="left" vertical="center"/>
    </xf>
    <xf numFmtId="4" fontId="0" fillId="0" borderId="73" xfId="0" applyNumberFormat="1" applyFont="1" applyBorder="1" applyAlignment="1">
      <alignment horizontal="right" vertical="center"/>
    </xf>
    <xf numFmtId="4" fontId="0" fillId="0" borderId="59" xfId="0" applyNumberFormat="1" applyFont="1" applyBorder="1" applyAlignment="1">
      <alignment horizontal="right" vertical="center"/>
    </xf>
    <xf numFmtId="0" fontId="95" fillId="0" borderId="21" xfId="0" applyFont="1" applyFill="1" applyBorder="1" applyAlignment="1">
      <alignment horizontal="left"/>
    </xf>
    <xf numFmtId="0" fontId="95" fillId="0" borderId="77" xfId="0" applyFont="1" applyFill="1" applyBorder="1" applyAlignment="1">
      <alignment horizontal="left"/>
    </xf>
    <xf numFmtId="0" fontId="98" fillId="0" borderId="13" xfId="0" applyFont="1" applyFill="1" applyBorder="1" applyAlignment="1">
      <alignment horizontal="left"/>
    </xf>
    <xf numFmtId="0" fontId="98" fillId="0" borderId="12" xfId="0" applyFont="1" applyFill="1" applyBorder="1" applyAlignment="1">
      <alignment horizontal="left"/>
    </xf>
    <xf numFmtId="0" fontId="98" fillId="0" borderId="13" xfId="0" applyFont="1" applyBorder="1" applyAlignment="1">
      <alignment/>
    </xf>
    <xf numFmtId="0" fontId="98" fillId="0" borderId="12" xfId="0" applyFont="1" applyBorder="1" applyAlignment="1">
      <alignment/>
    </xf>
    <xf numFmtId="0" fontId="116" fillId="0" borderId="74" xfId="0" applyFont="1" applyFill="1" applyBorder="1" applyAlignment="1">
      <alignment horizontal="center" vertical="center" wrapText="1"/>
    </xf>
    <xf numFmtId="0" fontId="116" fillId="0" borderId="75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left"/>
    </xf>
    <xf numFmtId="0" fontId="98" fillId="0" borderId="16" xfId="0" applyFont="1" applyFill="1" applyBorder="1" applyAlignment="1">
      <alignment horizontal="left"/>
    </xf>
    <xf numFmtId="4" fontId="0" fillId="0" borderId="78" xfId="0" applyNumberFormat="1" applyFont="1" applyBorder="1" applyAlignment="1">
      <alignment horizontal="right" vertical="center"/>
    </xf>
    <xf numFmtId="0" fontId="117" fillId="0" borderId="74" xfId="0" applyFont="1" applyFill="1" applyBorder="1" applyAlignment="1">
      <alignment horizontal="center" vertical="center" wrapText="1"/>
    </xf>
    <xf numFmtId="0" fontId="117" fillId="0" borderId="60" xfId="0" applyFont="1" applyFill="1" applyBorder="1" applyAlignment="1">
      <alignment horizontal="center" vertical="center" wrapText="1"/>
    </xf>
    <xf numFmtId="0" fontId="117" fillId="0" borderId="75" xfId="0" applyFont="1" applyFill="1" applyBorder="1" applyAlignment="1">
      <alignment horizontal="center" vertical="center" wrapText="1"/>
    </xf>
    <xf numFmtId="0" fontId="96" fillId="0" borderId="61" xfId="0" applyFont="1" applyBorder="1" applyAlignment="1">
      <alignment horizontal="left" vertical="center"/>
    </xf>
    <xf numFmtId="4" fontId="0" fillId="0" borderId="58" xfId="0" applyNumberFormat="1" applyFont="1" applyBorder="1" applyAlignment="1">
      <alignment horizontal="right" vertical="center"/>
    </xf>
    <xf numFmtId="0" fontId="118" fillId="0" borderId="74" xfId="0" applyFont="1" applyFill="1" applyBorder="1" applyAlignment="1">
      <alignment horizontal="center" vertical="center" wrapText="1"/>
    </xf>
    <xf numFmtId="0" fontId="118" fillId="0" borderId="60" xfId="0" applyFont="1" applyFill="1" applyBorder="1" applyAlignment="1">
      <alignment horizontal="center" vertical="center" wrapText="1"/>
    </xf>
    <xf numFmtId="0" fontId="118" fillId="0" borderId="75" xfId="0" applyFont="1" applyFill="1" applyBorder="1" applyAlignment="1">
      <alignment horizontal="center" vertical="center" wrapText="1"/>
    </xf>
    <xf numFmtId="0" fontId="97" fillId="0" borderId="20" xfId="0" applyFont="1" applyBorder="1" applyAlignment="1">
      <alignment horizontal="left"/>
    </xf>
    <xf numFmtId="0" fontId="97" fillId="0" borderId="16" xfId="0" applyFont="1" applyBorder="1" applyAlignment="1">
      <alignment horizontal="left"/>
    </xf>
    <xf numFmtId="0" fontId="101" fillId="0" borderId="68" xfId="0" applyFont="1" applyBorder="1" applyAlignment="1">
      <alignment horizontal="left" vertical="center"/>
    </xf>
    <xf numFmtId="0" fontId="101" fillId="0" borderId="69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19" fillId="0" borderId="13" xfId="0" applyFont="1" applyBorder="1" applyAlignment="1">
      <alignment/>
    </xf>
    <xf numFmtId="0" fontId="119" fillId="0" borderId="12" xfId="0" applyFont="1" applyBorder="1" applyAlignment="1">
      <alignment/>
    </xf>
    <xf numFmtId="0" fontId="120" fillId="0" borderId="13" xfId="0" applyFont="1" applyBorder="1" applyAlignment="1">
      <alignment/>
    </xf>
    <xf numFmtId="0" fontId="120" fillId="0" borderId="12" xfId="0" applyFont="1" applyBorder="1" applyAlignment="1">
      <alignment/>
    </xf>
    <xf numFmtId="0" fontId="105" fillId="0" borderId="13" xfId="0" applyFont="1" applyBorder="1" applyAlignment="1">
      <alignment/>
    </xf>
    <xf numFmtId="0" fontId="105" fillId="0" borderId="12" xfId="0" applyFont="1" applyBorder="1" applyAlignment="1">
      <alignment/>
    </xf>
    <xf numFmtId="0" fontId="116" fillId="0" borderId="13" xfId="0" applyFont="1" applyFill="1" applyBorder="1" applyAlignment="1">
      <alignment vertical="center" wrapText="1"/>
    </xf>
    <xf numFmtId="0" fontId="116" fillId="0" borderId="12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21" fillId="0" borderId="74" xfId="0" applyFont="1" applyFill="1" applyBorder="1" applyAlignment="1">
      <alignment horizontal="center" vertical="center" wrapText="1"/>
    </xf>
    <xf numFmtId="0" fontId="121" fillId="0" borderId="60" xfId="0" applyFont="1" applyFill="1" applyBorder="1" applyAlignment="1">
      <alignment horizontal="center" vertical="center" wrapText="1"/>
    </xf>
    <xf numFmtId="0" fontId="121" fillId="0" borderId="75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122" fillId="0" borderId="10" xfId="0" applyFont="1" applyBorder="1" applyAlignment="1">
      <alignment/>
    </xf>
    <xf numFmtId="0" fontId="123" fillId="0" borderId="10" xfId="0" applyFont="1" applyBorder="1" applyAlignment="1">
      <alignment/>
    </xf>
    <xf numFmtId="0" fontId="120" fillId="0" borderId="10" xfId="0" applyFont="1" applyBorder="1" applyAlignment="1">
      <alignment/>
    </xf>
    <xf numFmtId="0" fontId="119" fillId="0" borderId="10" xfId="0" applyFont="1" applyBorder="1" applyAlignment="1">
      <alignment/>
    </xf>
    <xf numFmtId="0" fontId="12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7" fillId="0" borderId="10" xfId="0" applyFont="1" applyFill="1" applyBorder="1" applyAlignment="1">
      <alignment vertical="center" wrapText="1"/>
    </xf>
    <xf numFmtId="0" fontId="124" fillId="0" borderId="10" xfId="0" applyFont="1" applyBorder="1" applyAlignment="1">
      <alignment/>
    </xf>
    <xf numFmtId="0" fontId="116" fillId="0" borderId="10" xfId="0" applyFont="1" applyFill="1" applyBorder="1" applyAlignment="1">
      <alignment vertical="center" wrapText="1"/>
    </xf>
    <xf numFmtId="0" fontId="125" fillId="0" borderId="10" xfId="0" applyFont="1" applyBorder="1" applyAlignment="1">
      <alignment/>
    </xf>
    <xf numFmtId="0" fontId="123" fillId="0" borderId="13" xfId="0" applyFont="1" applyBorder="1" applyAlignment="1">
      <alignment/>
    </xf>
    <xf numFmtId="0" fontId="123" fillId="0" borderId="12" xfId="0" applyFont="1" applyBorder="1" applyAlignment="1">
      <alignment/>
    </xf>
    <xf numFmtId="0" fontId="118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22" fillId="0" borderId="13" xfId="0" applyFont="1" applyBorder="1" applyAlignment="1">
      <alignment/>
    </xf>
    <xf numFmtId="0" fontId="122" fillId="0" borderId="12" xfId="0" applyFont="1" applyBorder="1" applyAlignment="1">
      <alignment/>
    </xf>
    <xf numFmtId="0" fontId="117" fillId="0" borderId="13" xfId="0" applyFont="1" applyFill="1" applyBorder="1" applyAlignment="1">
      <alignment vertical="center" wrapText="1"/>
    </xf>
    <xf numFmtId="0" fontId="117" fillId="0" borderId="12" xfId="0" applyFont="1" applyFill="1" applyBorder="1" applyAlignment="1">
      <alignment vertical="center" wrapText="1"/>
    </xf>
    <xf numFmtId="0" fontId="1" fillId="0" borderId="28" xfId="49" applyFont="1" applyFill="1" applyBorder="1" applyAlignment="1">
      <alignment vertical="center"/>
      <protection/>
    </xf>
    <xf numFmtId="0" fontId="1" fillId="0" borderId="47" xfId="49" applyFont="1" applyFill="1" applyBorder="1" applyAlignment="1">
      <alignment vertical="center"/>
      <protection/>
    </xf>
    <xf numFmtId="0" fontId="1" fillId="0" borderId="81" xfId="49" applyFont="1" applyFill="1" applyBorder="1" applyAlignment="1">
      <alignment vertical="center"/>
      <protection/>
    </xf>
    <xf numFmtId="0" fontId="91" fillId="0" borderId="28" xfId="0" applyFont="1" applyBorder="1" applyAlignment="1">
      <alignment/>
    </xf>
    <xf numFmtId="0" fontId="91" fillId="0" borderId="47" xfId="0" applyFont="1" applyBorder="1" applyAlignment="1">
      <alignment/>
    </xf>
    <xf numFmtId="0" fontId="91" fillId="0" borderId="81" xfId="0" applyFont="1" applyBorder="1" applyAlignment="1">
      <alignment/>
    </xf>
    <xf numFmtId="0" fontId="4" fillId="2" borderId="37" xfId="49" applyFont="1" applyFill="1" applyBorder="1" applyAlignment="1">
      <alignment horizontal="center" vertical="center"/>
      <protection/>
    </xf>
    <xf numFmtId="0" fontId="4" fillId="2" borderId="38" xfId="49" applyFont="1" applyFill="1" applyBorder="1" applyAlignment="1">
      <alignment horizontal="center" vertical="center"/>
      <protection/>
    </xf>
    <xf numFmtId="0" fontId="4" fillId="2" borderId="40" xfId="49" applyFont="1" applyFill="1" applyBorder="1" applyAlignment="1">
      <alignment horizontal="center" vertical="center"/>
      <protection/>
    </xf>
    <xf numFmtId="0" fontId="4" fillId="2" borderId="35" xfId="49" applyFont="1" applyFill="1" applyBorder="1" applyAlignment="1">
      <alignment horizontal="center" vertical="center"/>
      <protection/>
    </xf>
    <xf numFmtId="0" fontId="2" fillId="0" borderId="0" xfId="49" applyFont="1" applyAlignment="1">
      <alignment horizontal="left"/>
      <protection/>
    </xf>
    <xf numFmtId="0" fontId="5" fillId="0" borderId="6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81" xfId="0" applyFont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83" xfId="0" applyFont="1" applyFill="1" applyBorder="1" applyAlignment="1">
      <alignment/>
    </xf>
    <xf numFmtId="4" fontId="0" fillId="0" borderId="56" xfId="0" applyNumberFormat="1" applyFont="1" applyFill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4" fontId="0" fillId="0" borderId="83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vertical="center"/>
    </xf>
    <xf numFmtId="0" fontId="10" fillId="2" borderId="80" xfId="0" applyFont="1" applyFill="1" applyBorder="1" applyAlignment="1">
      <alignment vertical="center"/>
    </xf>
    <xf numFmtId="0" fontId="10" fillId="2" borderId="84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98" fillId="0" borderId="70" xfId="0" applyFont="1" applyBorder="1" applyAlignment="1">
      <alignment horizontal="left" vertical="center"/>
    </xf>
    <xf numFmtId="0" fontId="98" fillId="0" borderId="61" xfId="0" applyFont="1" applyBorder="1" applyAlignment="1">
      <alignment horizontal="left" vertical="center"/>
    </xf>
    <xf numFmtId="0" fontId="98" fillId="0" borderId="69" xfId="0" applyFont="1" applyBorder="1" applyAlignment="1">
      <alignment horizontal="left" vertical="center"/>
    </xf>
    <xf numFmtId="0" fontId="102" fillId="0" borderId="74" xfId="0" applyFont="1" applyFill="1" applyBorder="1" applyAlignment="1">
      <alignment horizontal="center" vertical="center" wrapText="1"/>
    </xf>
    <xf numFmtId="0" fontId="102" fillId="0" borderId="60" xfId="0" applyFont="1" applyFill="1" applyBorder="1" applyAlignment="1">
      <alignment horizontal="center" vertical="center" wrapText="1"/>
    </xf>
    <xf numFmtId="0" fontId="102" fillId="0" borderId="75" xfId="0" applyFont="1" applyFill="1" applyBorder="1" applyAlignment="1">
      <alignment horizontal="center" vertical="center" wrapText="1"/>
    </xf>
    <xf numFmtId="0" fontId="113" fillId="0" borderId="20" xfId="0" applyFont="1" applyFill="1" applyBorder="1" applyAlignment="1">
      <alignment horizontal="left"/>
    </xf>
    <xf numFmtId="0" fontId="113" fillId="0" borderId="16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 v Příloha 4. – Specifikace objektů s výkazem výměr úklid vnitřních prostor (příloha č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6"/>
  <sheetViews>
    <sheetView tabSelected="1" zoomScale="80" zoomScaleNormal="80" zoomScalePageLayoutView="0" workbookViewId="0" topLeftCell="A1">
      <selection activeCell="I144" sqref="I144"/>
    </sheetView>
  </sheetViews>
  <sheetFormatPr defaultColWidth="8.75390625" defaultRowHeight="12.75"/>
  <cols>
    <col min="1" max="1" width="25.75390625" style="8" customWidth="1"/>
    <col min="2" max="2" width="18.75390625" style="0" customWidth="1"/>
    <col min="3" max="3" width="21.875" style="14" customWidth="1"/>
    <col min="4" max="4" width="15.75390625" style="4" customWidth="1"/>
    <col min="5" max="5" width="12.875" style="0" customWidth="1"/>
    <col min="6" max="6" width="22.625" style="0" customWidth="1"/>
    <col min="7" max="7" width="16.625" style="0" customWidth="1"/>
    <col min="8" max="8" width="19.375" style="0" customWidth="1"/>
    <col min="9" max="9" width="26.375" style="0" customWidth="1"/>
    <col min="10" max="10" width="13.375" style="0" customWidth="1"/>
    <col min="11" max="11" width="11.375" style="0" customWidth="1"/>
    <col min="12" max="12" width="9.875" style="0" customWidth="1"/>
  </cols>
  <sheetData>
    <row r="1" spans="1:11" ht="15.75">
      <c r="A1" s="445" t="s">
        <v>365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15.75" customHeight="1">
      <c r="A3" s="333" t="s">
        <v>322</v>
      </c>
      <c r="B3" s="333"/>
      <c r="C3" s="333"/>
      <c r="D3" s="333"/>
      <c r="E3" s="333"/>
      <c r="F3" s="333"/>
      <c r="G3" s="333"/>
      <c r="H3" s="333"/>
      <c r="I3" s="333"/>
      <c r="J3" s="333"/>
      <c r="K3" s="48"/>
      <c r="L3" s="48"/>
    </row>
    <row r="4" spans="1:12" ht="15.75" customHeight="1" thickBot="1">
      <c r="A4" s="297"/>
      <c r="B4" s="297"/>
      <c r="C4" s="297"/>
      <c r="D4" s="297"/>
      <c r="E4" s="297"/>
      <c r="F4" s="297"/>
      <c r="G4" s="297"/>
      <c r="H4" s="297"/>
      <c r="I4" s="297"/>
      <c r="J4" s="424"/>
      <c r="K4" s="130"/>
      <c r="L4" s="58"/>
    </row>
    <row r="5" spans="1:9" s="9" customFormat="1" ht="41.25" customHeight="1">
      <c r="A5" s="151" t="s">
        <v>56</v>
      </c>
      <c r="B5" s="152" t="s">
        <v>348</v>
      </c>
      <c r="C5" s="428" t="s">
        <v>349</v>
      </c>
      <c r="D5" s="429"/>
      <c r="E5" s="431" t="s">
        <v>52</v>
      </c>
      <c r="F5" s="431"/>
      <c r="G5" s="152" t="s">
        <v>350</v>
      </c>
      <c r="H5" s="152" t="s">
        <v>399</v>
      </c>
      <c r="I5" s="153" t="s">
        <v>403</v>
      </c>
    </row>
    <row r="6" spans="1:9" s="9" customFormat="1" ht="12.75">
      <c r="A6" s="209"/>
      <c r="B6" s="210"/>
      <c r="C6" s="211"/>
      <c r="D6" s="212"/>
      <c r="E6" s="213"/>
      <c r="F6" s="213"/>
      <c r="G6" s="214"/>
      <c r="H6" s="214"/>
      <c r="I6" s="215"/>
    </row>
    <row r="7" spans="1:9" s="9" customFormat="1" ht="12.75">
      <c r="A7" s="154" t="s">
        <v>35</v>
      </c>
      <c r="B7" s="149">
        <f>E411+E412</f>
        <v>265.72</v>
      </c>
      <c r="C7" s="199" t="s">
        <v>389</v>
      </c>
      <c r="D7" s="176">
        <f>B7</f>
        <v>265.72</v>
      </c>
      <c r="E7" s="351" t="s">
        <v>356</v>
      </c>
      <c r="F7" s="352"/>
      <c r="G7" s="150">
        <f>D7</f>
        <v>265.72</v>
      </c>
      <c r="H7" s="273">
        <v>0</v>
      </c>
      <c r="I7" s="218">
        <f>G7*H7*2</f>
        <v>0</v>
      </c>
    </row>
    <row r="8" spans="1:15" ht="12.75" customHeight="1">
      <c r="A8" s="425" t="s">
        <v>0</v>
      </c>
      <c r="B8" s="310">
        <f>E149+E163+E165+E168+E176+E180+E185+E186+E188+E191+E197+E205+E200+E211+E212+E214+E221+E231+E234+E238+E249+E270+E298+E313+E327+E337+E340+E366+E372+E374+E402</f>
        <v>867.6899999999999</v>
      </c>
      <c r="C8" s="377" t="s">
        <v>390</v>
      </c>
      <c r="D8" s="369">
        <f>E149+E165+E185+E186+E214+E234+E238+E340+E374+E402</f>
        <v>104.83</v>
      </c>
      <c r="E8" s="344" t="s">
        <v>351</v>
      </c>
      <c r="F8" s="392"/>
      <c r="G8" s="142">
        <f>E185+E186+E214+E234+E238+E340+E374</f>
        <v>55.46</v>
      </c>
      <c r="H8" s="274">
        <v>0</v>
      </c>
      <c r="I8" s="219">
        <f>G8*H8*261</f>
        <v>0</v>
      </c>
      <c r="M8" s="21"/>
      <c r="N8" s="82"/>
      <c r="O8" s="82"/>
    </row>
    <row r="9" spans="1:15" ht="12.75" customHeight="1">
      <c r="A9" s="426"/>
      <c r="B9" s="368"/>
      <c r="C9" s="350"/>
      <c r="D9" s="370"/>
      <c r="E9" s="371" t="s">
        <v>353</v>
      </c>
      <c r="F9" s="372"/>
      <c r="G9" s="95">
        <f>E149+E165+E402</f>
        <v>49.37</v>
      </c>
      <c r="H9" s="275">
        <v>0</v>
      </c>
      <c r="I9" s="220">
        <f>G9*H9*52</f>
        <v>0</v>
      </c>
      <c r="J9" s="133"/>
      <c r="M9" s="21"/>
      <c r="N9" s="82"/>
      <c r="O9" s="82"/>
    </row>
    <row r="10" spans="1:15" ht="12.75" customHeight="1">
      <c r="A10" s="426"/>
      <c r="B10" s="368"/>
      <c r="C10" s="386" t="s">
        <v>76</v>
      </c>
      <c r="D10" s="389">
        <f>E163+E168+E176+E180+E200+E205+E211+E221+E231+E270+E298+E313+E327+E337+E366+E372</f>
        <v>467.74</v>
      </c>
      <c r="E10" s="346" t="s">
        <v>351</v>
      </c>
      <c r="F10" s="378"/>
      <c r="G10" s="83">
        <f>E200+E205+E211+E221+E270+E298+E313+E327+E337+E366+E372</f>
        <v>368.74</v>
      </c>
      <c r="H10" s="275">
        <v>0</v>
      </c>
      <c r="I10" s="220">
        <f>G10*H10*261</f>
        <v>0</v>
      </c>
      <c r="M10" s="21"/>
      <c r="N10" s="84"/>
      <c r="O10" s="84"/>
    </row>
    <row r="11" spans="1:15" ht="12.75" customHeight="1">
      <c r="A11" s="426"/>
      <c r="B11" s="368"/>
      <c r="C11" s="387"/>
      <c r="D11" s="390"/>
      <c r="E11" s="371" t="s">
        <v>353</v>
      </c>
      <c r="F11" s="372"/>
      <c r="G11" s="83">
        <f>E231</f>
        <v>14</v>
      </c>
      <c r="H11" s="275">
        <v>0</v>
      </c>
      <c r="I11" s="220">
        <f>G11*H11*52</f>
        <v>0</v>
      </c>
      <c r="M11" s="21"/>
      <c r="N11" s="84"/>
      <c r="O11" s="84"/>
    </row>
    <row r="12" spans="1:15" ht="12.75" customHeight="1">
      <c r="A12" s="426"/>
      <c r="B12" s="368"/>
      <c r="C12" s="387"/>
      <c r="D12" s="390"/>
      <c r="E12" s="338" t="s">
        <v>368</v>
      </c>
      <c r="F12" s="339"/>
      <c r="G12" s="83">
        <f>E168+E180</f>
        <v>78</v>
      </c>
      <c r="H12" s="275">
        <v>0</v>
      </c>
      <c r="I12" s="220">
        <f>G12*H12*12</f>
        <v>0</v>
      </c>
      <c r="M12" s="21"/>
      <c r="N12" s="84"/>
      <c r="O12" s="84"/>
    </row>
    <row r="13" spans="1:15" ht="12.75" customHeight="1">
      <c r="A13" s="426"/>
      <c r="B13" s="368"/>
      <c r="C13" s="388"/>
      <c r="D13" s="370"/>
      <c r="E13" s="380" t="s">
        <v>369</v>
      </c>
      <c r="F13" s="381"/>
      <c r="G13" s="83">
        <f>E163+E176</f>
        <v>7</v>
      </c>
      <c r="H13" s="275">
        <v>0</v>
      </c>
      <c r="I13" s="220">
        <f>G13*H13*1</f>
        <v>0</v>
      </c>
      <c r="J13" s="133"/>
      <c r="M13" s="21"/>
      <c r="N13" s="84"/>
      <c r="O13" s="84"/>
    </row>
    <row r="14" spans="1:15" ht="12.75" customHeight="1">
      <c r="A14" s="426"/>
      <c r="B14" s="368"/>
      <c r="C14" s="200" t="s">
        <v>55</v>
      </c>
      <c r="D14" s="131">
        <f>E191+E197+E212</f>
        <v>139.82</v>
      </c>
      <c r="E14" s="346" t="s">
        <v>351</v>
      </c>
      <c r="F14" s="378"/>
      <c r="G14" s="85">
        <f>E197+E191+E212</f>
        <v>139.82</v>
      </c>
      <c r="H14" s="275">
        <v>0</v>
      </c>
      <c r="I14" s="220">
        <f aca="true" t="shared" si="0" ref="I14:I19">G14*H14*261</f>
        <v>0</v>
      </c>
      <c r="M14" s="21"/>
      <c r="N14" s="86"/>
      <c r="O14" s="86"/>
    </row>
    <row r="15" spans="1:15" ht="12.75" customHeight="1">
      <c r="A15" s="426"/>
      <c r="B15" s="368"/>
      <c r="C15" s="201" t="s">
        <v>367</v>
      </c>
      <c r="D15" s="131">
        <f>E188</f>
        <v>33</v>
      </c>
      <c r="E15" s="346" t="s">
        <v>351</v>
      </c>
      <c r="F15" s="378"/>
      <c r="G15" s="85">
        <f>E188</f>
        <v>33</v>
      </c>
      <c r="H15" s="275">
        <v>0</v>
      </c>
      <c r="I15" s="220">
        <f t="shared" si="0"/>
        <v>0</v>
      </c>
      <c r="M15" s="21"/>
      <c r="N15" s="86"/>
      <c r="O15" s="86"/>
    </row>
    <row r="16" spans="1:15" ht="12" customHeight="1">
      <c r="A16" s="427"/>
      <c r="B16" s="312"/>
      <c r="C16" s="202" t="s">
        <v>54</v>
      </c>
      <c r="D16" s="138">
        <f>E249</f>
        <v>122.3</v>
      </c>
      <c r="E16" s="336" t="s">
        <v>351</v>
      </c>
      <c r="F16" s="391"/>
      <c r="G16" s="136">
        <f>E249</f>
        <v>122.3</v>
      </c>
      <c r="H16" s="276">
        <v>0</v>
      </c>
      <c r="I16" s="221">
        <f t="shared" si="0"/>
        <v>0</v>
      </c>
      <c r="J16" s="133"/>
      <c r="M16" s="21"/>
      <c r="N16" s="87"/>
      <c r="O16" s="87"/>
    </row>
    <row r="17" spans="1:13" ht="12.75" customHeight="1">
      <c r="A17" s="402" t="s">
        <v>352</v>
      </c>
      <c r="B17" s="310">
        <f>E173+E174+E178+E187+E213+E216+E217+E218+E228+E232+E253+E254+E255+E259+E260+E266+E267+E276+E277+E278+E279+E285+E287+E288+E289+E290+E291+E292+E293+E294+E295+E296+E299+E304+E305+E306+E307+E308+E314+E315+E316+E318+E319+E320+E321+E322+E323+E324+E325+E334+E335+E351+E353+E354+E355+E358+E359+E360+E361+E364+E370+E371+E405+E406</f>
        <v>1531.7199999999998</v>
      </c>
      <c r="C17" s="203" t="s">
        <v>55</v>
      </c>
      <c r="D17" s="137">
        <f>E213+E216+E217+E218+E276+E278+E279+E285+E287+E291+E293+E294+E295+E296+E299+E304+E307+E308+E316+E318+E319+E320+E321+E322+E323+E324+E325+E334+E335+E353+E355+E358+E359+E361</f>
        <v>889.2</v>
      </c>
      <c r="E17" s="344" t="s">
        <v>351</v>
      </c>
      <c r="F17" s="392"/>
      <c r="G17" s="135">
        <f>D17</f>
        <v>889.2</v>
      </c>
      <c r="H17" s="274">
        <v>0</v>
      </c>
      <c r="I17" s="219">
        <f t="shared" si="0"/>
        <v>0</v>
      </c>
      <c r="M17" s="21"/>
    </row>
    <row r="18" spans="1:13" ht="12.75" customHeight="1">
      <c r="A18" s="403"/>
      <c r="B18" s="368"/>
      <c r="C18" s="182" t="s">
        <v>54</v>
      </c>
      <c r="D18" s="131">
        <f>E253+E254+E255+E259+E260+E266+E267</f>
        <v>157.4</v>
      </c>
      <c r="E18" s="346" t="s">
        <v>351</v>
      </c>
      <c r="F18" s="347"/>
      <c r="G18" s="85">
        <f>D18</f>
        <v>157.4</v>
      </c>
      <c r="H18" s="275">
        <v>0</v>
      </c>
      <c r="I18" s="220">
        <f t="shared" si="0"/>
        <v>0</v>
      </c>
      <c r="M18" s="21"/>
    </row>
    <row r="19" spans="1:13" ht="12.75" customHeight="1">
      <c r="A19" s="403"/>
      <c r="B19" s="368"/>
      <c r="C19" s="363" t="s">
        <v>76</v>
      </c>
      <c r="D19" s="340">
        <f>E173+E174+E178+E187+E228+E232+E277+E288+E289+E290+E292+E305+E306+E314+E315+E351+E354+E360+E364+E370+E371+E405+E406</f>
        <v>485.12000000000006</v>
      </c>
      <c r="E19" s="375" t="s">
        <v>351</v>
      </c>
      <c r="F19" s="376"/>
      <c r="G19" s="85">
        <f>E187+E228+E232+E277+E288+E289+E292+E290+E305+E306+E314+E315+E351+E354+E360+E364+E370+E371</f>
        <v>368.52</v>
      </c>
      <c r="H19" s="275">
        <v>0</v>
      </c>
      <c r="I19" s="220">
        <f t="shared" si="0"/>
        <v>0</v>
      </c>
      <c r="M19" s="21"/>
    </row>
    <row r="20" spans="1:13" ht="12.75" customHeight="1">
      <c r="A20" s="403"/>
      <c r="B20" s="368"/>
      <c r="C20" s="405"/>
      <c r="D20" s="406"/>
      <c r="E20" s="382" t="s">
        <v>353</v>
      </c>
      <c r="F20" s="383"/>
      <c r="G20" s="85">
        <f>E405+E406</f>
        <v>26.6</v>
      </c>
      <c r="H20" s="275">
        <v>0</v>
      </c>
      <c r="I20" s="220">
        <f>G20*H20*52</f>
        <v>0</v>
      </c>
      <c r="M20" s="21"/>
    </row>
    <row r="21" spans="1:13" ht="12.75" customHeight="1">
      <c r="A21" s="404"/>
      <c r="B21" s="312"/>
      <c r="C21" s="364"/>
      <c r="D21" s="343"/>
      <c r="E21" s="373" t="s">
        <v>369</v>
      </c>
      <c r="F21" s="374"/>
      <c r="G21" s="136">
        <f>E173+E174+E178</f>
        <v>90</v>
      </c>
      <c r="H21" s="275">
        <v>0</v>
      </c>
      <c r="I21" s="220">
        <f>G21*H21*1</f>
        <v>0</v>
      </c>
      <c r="J21" s="133"/>
      <c r="K21" s="133"/>
      <c r="M21" s="21"/>
    </row>
    <row r="22" spans="1:15" ht="12.75" customHeight="1">
      <c r="A22" s="155" t="s">
        <v>354</v>
      </c>
      <c r="B22" s="143">
        <f>E251+E258</f>
        <v>9.2</v>
      </c>
      <c r="C22" s="204" t="s">
        <v>54</v>
      </c>
      <c r="D22" s="140">
        <f>E251+E258</f>
        <v>9.2</v>
      </c>
      <c r="E22" s="384" t="s">
        <v>351</v>
      </c>
      <c r="F22" s="385"/>
      <c r="G22" s="141">
        <f>E251+E258</f>
        <v>9.2</v>
      </c>
      <c r="H22" s="277">
        <v>0</v>
      </c>
      <c r="I22" s="222">
        <f>G22*H22*261</f>
        <v>0</v>
      </c>
      <c r="M22" s="21"/>
      <c r="N22" s="88"/>
      <c r="O22" s="88"/>
    </row>
    <row r="23" spans="1:15" ht="12.75" customHeight="1">
      <c r="A23" s="397" t="s">
        <v>2</v>
      </c>
      <c r="B23" s="310">
        <f>E208+E209+E210+E250+E269+E297+E326+E365+E401</f>
        <v>172.93</v>
      </c>
      <c r="C23" s="205" t="s">
        <v>390</v>
      </c>
      <c r="D23" s="139">
        <f>E401</f>
        <v>9</v>
      </c>
      <c r="E23" s="399" t="s">
        <v>368</v>
      </c>
      <c r="F23" s="400"/>
      <c r="G23" s="135">
        <f>D23</f>
        <v>9</v>
      </c>
      <c r="H23" s="274">
        <v>0</v>
      </c>
      <c r="I23" s="219">
        <f>G23*H23*12</f>
        <v>0</v>
      </c>
      <c r="M23" s="21"/>
      <c r="N23" s="89"/>
      <c r="O23" s="89"/>
    </row>
    <row r="24" spans="1:15" ht="12.75" customHeight="1">
      <c r="A24" s="398"/>
      <c r="B24" s="312"/>
      <c r="C24" s="206" t="s">
        <v>76</v>
      </c>
      <c r="D24" s="138">
        <f>E208+E209+E210+E250+E269+E297+E326+E365</f>
        <v>163.93</v>
      </c>
      <c r="E24" s="336" t="s">
        <v>351</v>
      </c>
      <c r="F24" s="337"/>
      <c r="G24" s="136">
        <f>D24</f>
        <v>163.93</v>
      </c>
      <c r="H24" s="276">
        <v>0</v>
      </c>
      <c r="I24" s="223">
        <f>G24*H24*261</f>
        <v>0</v>
      </c>
      <c r="M24" s="21"/>
      <c r="N24" s="89"/>
      <c r="O24" s="89"/>
    </row>
    <row r="25" spans="1:15" ht="12.75" customHeight="1">
      <c r="A25" s="407" t="s">
        <v>355</v>
      </c>
      <c r="B25" s="310">
        <f>E153+E155+E158+E167+E169+E170+E171+E172+E175+E177+E179+E182+E183+E194+E206+E215+E226+E229+E230+E252+E256+E286+E300+E356+E357+E362+E363+E368+E409+E413</f>
        <v>689.1600000000001</v>
      </c>
      <c r="C25" s="303" t="s">
        <v>389</v>
      </c>
      <c r="D25" s="401">
        <f>E183+E194+E409+E413</f>
        <v>74.68</v>
      </c>
      <c r="E25" s="410" t="s">
        <v>356</v>
      </c>
      <c r="F25" s="411"/>
      <c r="G25" s="135">
        <f>E409+E413</f>
        <v>66.75</v>
      </c>
      <c r="H25" s="274">
        <v>0</v>
      </c>
      <c r="I25" s="219">
        <f>G25*H25*2</f>
        <v>0</v>
      </c>
      <c r="M25" s="21"/>
      <c r="N25" s="90"/>
      <c r="O25" s="90"/>
    </row>
    <row r="26" spans="1:15" ht="12.75" customHeight="1">
      <c r="A26" s="408"/>
      <c r="B26" s="368"/>
      <c r="C26" s="304"/>
      <c r="D26" s="379"/>
      <c r="E26" s="308" t="s">
        <v>369</v>
      </c>
      <c r="F26" s="309"/>
      <c r="G26" s="85">
        <f>E183+E194</f>
        <v>7.93</v>
      </c>
      <c r="H26" s="275">
        <v>0</v>
      </c>
      <c r="I26" s="220">
        <f>G26*H26*1</f>
        <v>0</v>
      </c>
      <c r="M26" s="21"/>
      <c r="N26" s="90"/>
      <c r="O26" s="90"/>
    </row>
    <row r="27" spans="1:15" ht="12.75" customHeight="1">
      <c r="A27" s="408"/>
      <c r="B27" s="368"/>
      <c r="C27" s="300" t="s">
        <v>390</v>
      </c>
      <c r="D27" s="340">
        <f>E153+E155+E158+E215</f>
        <v>36</v>
      </c>
      <c r="E27" s="346" t="s">
        <v>351</v>
      </c>
      <c r="F27" s="347"/>
      <c r="G27" s="85">
        <f>E215</f>
        <v>1</v>
      </c>
      <c r="H27" s="275">
        <v>0</v>
      </c>
      <c r="I27" s="220">
        <f>G27*H27*261</f>
        <v>0</v>
      </c>
      <c r="M27" s="21"/>
      <c r="N27" s="91"/>
      <c r="O27" s="91"/>
    </row>
    <row r="28" spans="1:15" ht="12.75" customHeight="1">
      <c r="A28" s="408"/>
      <c r="B28" s="368"/>
      <c r="C28" s="302"/>
      <c r="D28" s="379"/>
      <c r="E28" s="308" t="s">
        <v>369</v>
      </c>
      <c r="F28" s="309"/>
      <c r="G28" s="85">
        <f>E158+E155+E153</f>
        <v>35</v>
      </c>
      <c r="H28" s="275">
        <v>0</v>
      </c>
      <c r="I28" s="220">
        <f>G28*H28*1</f>
        <v>0</v>
      </c>
      <c r="M28" s="21"/>
      <c r="N28" s="92"/>
      <c r="O28" s="92"/>
    </row>
    <row r="29" spans="1:13" ht="12.75" customHeight="1">
      <c r="A29" s="408"/>
      <c r="B29" s="368"/>
      <c r="C29" s="412" t="s">
        <v>54</v>
      </c>
      <c r="D29" s="340">
        <f>E252+E256</f>
        <v>129.9</v>
      </c>
      <c r="E29" s="346" t="s">
        <v>351</v>
      </c>
      <c r="F29" s="347"/>
      <c r="G29" s="85">
        <f>+E256</f>
        <v>124.8</v>
      </c>
      <c r="H29" s="275">
        <v>0</v>
      </c>
      <c r="I29" s="220">
        <f>G29*H29*261</f>
        <v>0</v>
      </c>
      <c r="M29" s="21"/>
    </row>
    <row r="30" spans="1:13" ht="12.75" customHeight="1">
      <c r="A30" s="408"/>
      <c r="B30" s="368"/>
      <c r="C30" s="413"/>
      <c r="D30" s="342"/>
      <c r="E30" s="393" t="s">
        <v>368</v>
      </c>
      <c r="F30" s="394"/>
      <c r="G30" s="85">
        <f>E252</f>
        <v>5.1</v>
      </c>
      <c r="H30" s="275">
        <v>0</v>
      </c>
      <c r="I30" s="220">
        <f>G30*H30*12</f>
        <v>0</v>
      </c>
      <c r="M30" s="21"/>
    </row>
    <row r="31" spans="1:13" ht="12.75" customHeight="1">
      <c r="A31" s="408"/>
      <c r="B31" s="368"/>
      <c r="C31" s="363" t="s">
        <v>76</v>
      </c>
      <c r="D31" s="340">
        <f>E167+E169+E170+E171+E172+E175+E177+E179+E182+E206+E226+E229+E230+E286+E300+E356+E357+E362+E363+E368</f>
        <v>448.58</v>
      </c>
      <c r="E31" s="346" t="s">
        <v>351</v>
      </c>
      <c r="F31" s="347"/>
      <c r="G31" s="85">
        <f>E226+E286+E362+E363</f>
        <v>115.54</v>
      </c>
      <c r="H31" s="275">
        <v>0</v>
      </c>
      <c r="I31" s="220">
        <f>G31*H31*261</f>
        <v>0</v>
      </c>
      <c r="K31" s="177"/>
      <c r="M31" s="21"/>
    </row>
    <row r="32" spans="1:13" ht="12.75" customHeight="1">
      <c r="A32" s="408"/>
      <c r="B32" s="368"/>
      <c r="C32" s="405"/>
      <c r="D32" s="406"/>
      <c r="E32" s="382" t="s">
        <v>353</v>
      </c>
      <c r="F32" s="383"/>
      <c r="G32" s="85">
        <f>E179+E229+E230</f>
        <v>79</v>
      </c>
      <c r="H32" s="275">
        <v>0</v>
      </c>
      <c r="I32" s="220">
        <f>G32*H32*52</f>
        <v>0</v>
      </c>
      <c r="M32" s="21"/>
    </row>
    <row r="33" spans="1:13" ht="12.75" customHeight="1">
      <c r="A33" s="408"/>
      <c r="B33" s="368"/>
      <c r="C33" s="405"/>
      <c r="D33" s="406"/>
      <c r="E33" s="395" t="s">
        <v>368</v>
      </c>
      <c r="F33" s="396"/>
      <c r="G33" s="85">
        <f>E206+E356+E357</f>
        <v>34.09</v>
      </c>
      <c r="H33" s="275">
        <v>0</v>
      </c>
      <c r="I33" s="220">
        <f>G33*H33*12</f>
        <v>0</v>
      </c>
      <c r="M33" s="21"/>
    </row>
    <row r="34" spans="1:13" ht="12.75" customHeight="1">
      <c r="A34" s="409"/>
      <c r="B34" s="312"/>
      <c r="C34" s="364"/>
      <c r="D34" s="343"/>
      <c r="E34" s="373" t="s">
        <v>369</v>
      </c>
      <c r="F34" s="374"/>
      <c r="G34" s="136">
        <f>E167+E169+E170+E171+E172+E175+E177+E182+E300+E368</f>
        <v>219.95000000000002</v>
      </c>
      <c r="H34" s="275">
        <v>0</v>
      </c>
      <c r="I34" s="220">
        <f>G34*H34*1</f>
        <v>0</v>
      </c>
      <c r="J34" s="133"/>
      <c r="K34" s="133"/>
      <c r="M34" s="21"/>
    </row>
    <row r="35" spans="1:13" ht="12.75" customHeight="1">
      <c r="A35" s="483" t="s">
        <v>357</v>
      </c>
      <c r="B35" s="310">
        <f>E150+E151+E152+E154+E156+E157+E159+E160+E164+E166+E181+E248+E257+E271+E280+E309+E317+E328+E330+E331+E332+E333+E336+E338+E343+E344+E345+E346+E347+E350+E352+E369+E407+E408+E410+E373</f>
        <v>564.6099999999999</v>
      </c>
      <c r="C35" s="480" t="s">
        <v>389</v>
      </c>
      <c r="D35" s="401">
        <f>E156+E157+E160+E164+E328+E330+E331+E332+E333+E336+E338+E343+E344+E350+E352+E407+E408+E410</f>
        <v>327.7899999999999</v>
      </c>
      <c r="E35" s="486" t="s">
        <v>396</v>
      </c>
      <c r="F35" s="487"/>
      <c r="G35" s="178">
        <f>E156</f>
        <v>40</v>
      </c>
      <c r="H35" s="275">
        <v>0</v>
      </c>
      <c r="I35" s="220">
        <f>G35*H35*4</f>
        <v>0</v>
      </c>
      <c r="J35" s="133"/>
      <c r="K35" s="133"/>
      <c r="M35" s="21"/>
    </row>
    <row r="36" spans="1:13" ht="12.75" customHeight="1">
      <c r="A36" s="484"/>
      <c r="B36" s="368"/>
      <c r="C36" s="481"/>
      <c r="D36" s="406"/>
      <c r="E36" s="351" t="s">
        <v>356</v>
      </c>
      <c r="F36" s="352"/>
      <c r="G36" s="178">
        <f>E407+E408+E410</f>
        <v>96.07</v>
      </c>
      <c r="H36" s="273">
        <v>0</v>
      </c>
      <c r="I36" s="218">
        <f>G36*H36*2</f>
        <v>0</v>
      </c>
      <c r="M36" s="21"/>
    </row>
    <row r="37" spans="1:13" ht="12.75" customHeight="1">
      <c r="A37" s="484"/>
      <c r="B37" s="368"/>
      <c r="C37" s="482"/>
      <c r="D37" s="379"/>
      <c r="E37" s="308" t="s">
        <v>369</v>
      </c>
      <c r="F37" s="309"/>
      <c r="G37" s="85">
        <f>E157+E160+E164+E328++E330+E331+E332+E333+E336+E338+E343+E344+E350+E352</f>
        <v>191.71999999999997</v>
      </c>
      <c r="H37" s="275">
        <v>0</v>
      </c>
      <c r="I37" s="220">
        <f>G37*H37*1</f>
        <v>0</v>
      </c>
      <c r="M37" s="21"/>
    </row>
    <row r="38" spans="1:13" ht="12.75" customHeight="1">
      <c r="A38" s="484"/>
      <c r="B38" s="368"/>
      <c r="C38" s="300" t="s">
        <v>390</v>
      </c>
      <c r="D38" s="340">
        <f>E150+E151+E152+E154+E159+E166+E248+E345+E346+E347+E373</f>
        <v>102.73000000000002</v>
      </c>
      <c r="E38" s="382" t="s">
        <v>353</v>
      </c>
      <c r="F38" s="383"/>
      <c r="G38" s="85">
        <f>E150+E151+E154+E166</f>
        <v>78</v>
      </c>
      <c r="H38" s="275">
        <v>0</v>
      </c>
      <c r="I38" s="220">
        <f>G38*H38*52</f>
        <v>0</v>
      </c>
      <c r="J38" s="133"/>
      <c r="M38" s="21"/>
    </row>
    <row r="39" spans="1:13" ht="12.75" customHeight="1">
      <c r="A39" s="484"/>
      <c r="B39" s="368"/>
      <c r="C39" s="301"/>
      <c r="D39" s="341"/>
      <c r="E39" s="338" t="s">
        <v>368</v>
      </c>
      <c r="F39" s="339"/>
      <c r="G39" s="85">
        <f>E248+E345+E346+E347</f>
        <v>6.8</v>
      </c>
      <c r="H39" s="275">
        <v>0</v>
      </c>
      <c r="I39" s="220">
        <f>G39*H39*12</f>
        <v>0</v>
      </c>
      <c r="M39" s="21"/>
    </row>
    <row r="40" spans="1:13" ht="12.75" customHeight="1">
      <c r="A40" s="484"/>
      <c r="B40" s="368"/>
      <c r="C40" s="302"/>
      <c r="D40" s="342"/>
      <c r="E40" s="308" t="s">
        <v>369</v>
      </c>
      <c r="F40" s="309"/>
      <c r="G40" s="85">
        <f>E152+E159+E373</f>
        <v>17.93</v>
      </c>
      <c r="H40" s="275">
        <v>0</v>
      </c>
      <c r="I40" s="220">
        <f>G40*H40*1</f>
        <v>0</v>
      </c>
      <c r="M40" s="21"/>
    </row>
    <row r="41" spans="1:13" ht="12.75" customHeight="1">
      <c r="A41" s="484"/>
      <c r="B41" s="368"/>
      <c r="C41" s="182" t="s">
        <v>54</v>
      </c>
      <c r="D41" s="131">
        <f>E257+E271</f>
        <v>60.58</v>
      </c>
      <c r="E41" s="346" t="s">
        <v>351</v>
      </c>
      <c r="F41" s="347"/>
      <c r="G41" s="85">
        <f>E257+E271</f>
        <v>60.58</v>
      </c>
      <c r="H41" s="275">
        <v>0</v>
      </c>
      <c r="I41" s="220">
        <f>G41*H41*261</f>
        <v>0</v>
      </c>
      <c r="M41" s="21"/>
    </row>
    <row r="42" spans="1:13" ht="12.75" customHeight="1">
      <c r="A42" s="484"/>
      <c r="B42" s="368"/>
      <c r="C42" s="363" t="s">
        <v>76</v>
      </c>
      <c r="D42" s="340">
        <f>E181+E280+E309+E317+E369</f>
        <v>73.50999999999999</v>
      </c>
      <c r="E42" s="346" t="s">
        <v>351</v>
      </c>
      <c r="F42" s="347"/>
      <c r="G42" s="85">
        <f>E181+E317+E369</f>
        <v>64.28999999999999</v>
      </c>
      <c r="H42" s="275">
        <v>0</v>
      </c>
      <c r="I42" s="220">
        <f>G42*H42*261</f>
        <v>0</v>
      </c>
      <c r="J42" s="133"/>
      <c r="M42" s="21"/>
    </row>
    <row r="43" spans="1:13" ht="12.75" customHeight="1">
      <c r="A43" s="485"/>
      <c r="B43" s="312"/>
      <c r="C43" s="364"/>
      <c r="D43" s="343"/>
      <c r="E43" s="361" t="s">
        <v>368</v>
      </c>
      <c r="F43" s="362"/>
      <c r="G43" s="178">
        <f>E280+E309</f>
        <v>9.22</v>
      </c>
      <c r="H43" s="275">
        <v>0</v>
      </c>
      <c r="I43" s="220">
        <f>G43*H43*12</f>
        <v>0</v>
      </c>
      <c r="J43" s="133"/>
      <c r="K43" s="133"/>
      <c r="M43" s="21"/>
    </row>
    <row r="44" spans="1:13" ht="12.75" customHeight="1">
      <c r="A44" s="365" t="s">
        <v>358</v>
      </c>
      <c r="B44" s="310">
        <f>E189+E190+E198+E199+E201+E202+E203+E204+E207+E222+E223+E224+E225+E227+E261+E262+E263+E264+E268+E329</f>
        <v>728.16</v>
      </c>
      <c r="C44" s="207" t="s">
        <v>54</v>
      </c>
      <c r="D44" s="137">
        <f>E268</f>
        <v>55</v>
      </c>
      <c r="E44" s="344" t="s">
        <v>351</v>
      </c>
      <c r="F44" s="345"/>
      <c r="G44" s="135">
        <f>D44</f>
        <v>55</v>
      </c>
      <c r="H44" s="274">
        <v>0</v>
      </c>
      <c r="I44" s="219">
        <f>G44*H44*261</f>
        <v>0</v>
      </c>
      <c r="M44" s="21"/>
    </row>
    <row r="45" spans="1:13" ht="12.75" customHeight="1">
      <c r="A45" s="366"/>
      <c r="B45" s="368"/>
      <c r="C45" s="208" t="s">
        <v>55</v>
      </c>
      <c r="D45" s="131">
        <f>E189+E190+E198+E199+E201+E202+E222+E223+E224+E225+E227+E261+E262+E263+E264</f>
        <v>412.88</v>
      </c>
      <c r="E45" s="346" t="s">
        <v>351</v>
      </c>
      <c r="F45" s="347"/>
      <c r="G45" s="85">
        <f>E189+E190+E198+E199+E201+E202+E222+E223+E224+E225+E227+E261+E262+E263+E264</f>
        <v>412.88</v>
      </c>
      <c r="H45" s="275">
        <v>0</v>
      </c>
      <c r="I45" s="220">
        <f>G45*H45*261</f>
        <v>0</v>
      </c>
      <c r="M45" s="21"/>
    </row>
    <row r="46" spans="1:13" ht="12.75" customHeight="1">
      <c r="A46" s="367"/>
      <c r="B46" s="312"/>
      <c r="C46" s="206" t="s">
        <v>76</v>
      </c>
      <c r="D46" s="138">
        <f>E203+E204+E207+E329</f>
        <v>260.28000000000003</v>
      </c>
      <c r="E46" s="336" t="s">
        <v>351</v>
      </c>
      <c r="F46" s="337"/>
      <c r="G46" s="136">
        <f>E203+E204+E207+E329</f>
        <v>260.28000000000003</v>
      </c>
      <c r="H46" s="276">
        <v>0</v>
      </c>
      <c r="I46" s="220">
        <f>G46*H46*261</f>
        <v>0</v>
      </c>
      <c r="M46" s="21"/>
    </row>
    <row r="47" spans="1:13" ht="13.5" customHeight="1">
      <c r="A47" s="358" t="s">
        <v>359</v>
      </c>
      <c r="B47" s="310">
        <f>E161+E162+E192+E193+E195+E196+E219+E220+E233+E235+E236+E237+E239+E240+E241+E242+E243+E244+E245+E246+E247+E265+E272+E273+E274+E275+E281+E282+E283+E284+E301+E302+E303+E310+E311+E312+E339+E341+E342+E348+E349+E367+E403+E404+E375</f>
        <v>183.1</v>
      </c>
      <c r="C47" s="298" t="s">
        <v>389</v>
      </c>
      <c r="D47" s="369">
        <f>E242+E272+E273+E274+E275+E310+E311+E312</f>
        <v>25.07</v>
      </c>
      <c r="E47" s="144" t="s">
        <v>351</v>
      </c>
      <c r="F47" s="145"/>
      <c r="G47" s="135">
        <f>E272+E273+E274+E275+E310+E311+E312</f>
        <v>20.07</v>
      </c>
      <c r="H47" s="274">
        <v>0</v>
      </c>
      <c r="I47" s="219">
        <f>G47*H47*261</f>
        <v>0</v>
      </c>
      <c r="M47" s="21"/>
    </row>
    <row r="48" spans="1:13" ht="13.5" customHeight="1">
      <c r="A48" s="359"/>
      <c r="B48" s="311"/>
      <c r="C48" s="299"/>
      <c r="D48" s="379"/>
      <c r="E48" s="338" t="s">
        <v>368</v>
      </c>
      <c r="F48" s="339"/>
      <c r="G48" s="85">
        <f>E242</f>
        <v>5</v>
      </c>
      <c r="H48" s="275">
        <v>0</v>
      </c>
      <c r="I48" s="220">
        <f>G48*H48*12</f>
        <v>0</v>
      </c>
      <c r="M48" s="21"/>
    </row>
    <row r="49" spans="1:13" ht="13.5" customHeight="1">
      <c r="A49" s="359"/>
      <c r="B49" s="311"/>
      <c r="C49" s="348" t="s">
        <v>390</v>
      </c>
      <c r="D49" s="340">
        <f>E161+E162+E192+E193+E195+E196+E219+E220+E233+E235+E236+E237+E239+E240+E245+E246+E247+E265+E281+E282+E283+E284+E301+E302+E303+E339+E341+E342+E348+E349+E367+E375</f>
        <v>105.14</v>
      </c>
      <c r="E49" s="132" t="s">
        <v>351</v>
      </c>
      <c r="F49" s="134"/>
      <c r="G49" s="85">
        <f>E161+E162+E192+E193+E195+E196+E219+E220+E233+E236+E237+E239+E240+E245+E246+E247+E265+E281+E282+E283+E284+E301+E302+E303+E339+E341+E342+E348+E349+E367+E375</f>
        <v>104.14</v>
      </c>
      <c r="H49" s="275">
        <v>0</v>
      </c>
      <c r="I49" s="220">
        <f>G49*H49*261</f>
        <v>0</v>
      </c>
      <c r="M49" s="21"/>
    </row>
    <row r="50" spans="1:13" ht="13.5" customHeight="1">
      <c r="A50" s="359"/>
      <c r="B50" s="311"/>
      <c r="C50" s="349"/>
      <c r="D50" s="406"/>
      <c r="E50" s="382" t="s">
        <v>353</v>
      </c>
      <c r="F50" s="383"/>
      <c r="G50" s="85">
        <f>E403+E404</f>
        <v>10.3</v>
      </c>
      <c r="H50" s="275">
        <v>0</v>
      </c>
      <c r="I50" s="220">
        <f>G50*H50*52</f>
        <v>0</v>
      </c>
      <c r="M50" s="21"/>
    </row>
    <row r="51" spans="1:13" ht="13.5" customHeight="1">
      <c r="A51" s="359"/>
      <c r="B51" s="311"/>
      <c r="C51" s="350"/>
      <c r="D51" s="379"/>
      <c r="E51" s="308" t="s">
        <v>369</v>
      </c>
      <c r="F51" s="309"/>
      <c r="G51" s="85">
        <f>E235</f>
        <v>1</v>
      </c>
      <c r="H51" s="275">
        <v>0</v>
      </c>
      <c r="I51" s="220">
        <f>G51*H51*1</f>
        <v>0</v>
      </c>
      <c r="M51" s="21"/>
    </row>
    <row r="52" spans="1:13" ht="13.5" customHeight="1">
      <c r="A52" s="360"/>
      <c r="B52" s="312"/>
      <c r="C52" s="181" t="s">
        <v>76</v>
      </c>
      <c r="D52" s="146">
        <f>E241+E243+E244+E403+E404</f>
        <v>52.89</v>
      </c>
      <c r="E52" s="147" t="s">
        <v>351</v>
      </c>
      <c r="F52" s="148"/>
      <c r="G52" s="136">
        <f>E241+E243+E244</f>
        <v>42.59</v>
      </c>
      <c r="H52" s="276">
        <v>0</v>
      </c>
      <c r="I52" s="221">
        <f>G52*H52*261</f>
        <v>0</v>
      </c>
      <c r="M52" s="21"/>
    </row>
    <row r="53" spans="1:13" ht="13.5" customHeight="1">
      <c r="A53" s="263" t="s">
        <v>59</v>
      </c>
      <c r="B53" s="262">
        <f>E184</f>
        <v>1.1</v>
      </c>
      <c r="C53" s="264"/>
      <c r="D53" s="261">
        <f>E184</f>
        <v>1.1</v>
      </c>
      <c r="E53" s="147" t="s">
        <v>351</v>
      </c>
      <c r="F53" s="270"/>
      <c r="G53" s="271">
        <f>E184</f>
        <v>1.1</v>
      </c>
      <c r="H53" s="276">
        <v>0</v>
      </c>
      <c r="I53" s="221">
        <f>G53*H53*261</f>
        <v>0</v>
      </c>
      <c r="M53" s="21"/>
    </row>
    <row r="54" spans="1:13" ht="12.75" customHeight="1" thickBot="1">
      <c r="A54" s="156" t="s">
        <v>73</v>
      </c>
      <c r="B54" s="157">
        <f>SUM(B7:B53)</f>
        <v>5013.389999999999</v>
      </c>
      <c r="C54" s="158"/>
      <c r="D54" s="159">
        <f>SUM(D7:D53)</f>
        <v>5013.389999999999</v>
      </c>
      <c r="E54" s="160"/>
      <c r="F54" s="161"/>
      <c r="G54" s="160">
        <f>SUM(G7:G53)</f>
        <v>5013.389999999999</v>
      </c>
      <c r="H54" s="162"/>
      <c r="I54" s="224">
        <f>SUBTOTAL(9,I7:I53)</f>
        <v>0</v>
      </c>
      <c r="M54" s="21"/>
    </row>
    <row r="55" spans="1:13" ht="12.75" customHeight="1" thickBot="1">
      <c r="A55" s="3"/>
      <c r="B55" s="93"/>
      <c r="C55" s="3"/>
      <c r="D55" s="93"/>
      <c r="E55" s="3"/>
      <c r="F55" s="3"/>
      <c r="G55" s="93"/>
      <c r="H55" s="3"/>
      <c r="I55" s="3"/>
      <c r="J55" s="93"/>
      <c r="K55" s="94"/>
      <c r="L55" s="3"/>
      <c r="M55" s="21"/>
    </row>
    <row r="56" spans="1:13" ht="27">
      <c r="A56" s="185" t="s">
        <v>400</v>
      </c>
      <c r="B56" s="186" t="s">
        <v>401</v>
      </c>
      <c r="C56" s="186" t="s">
        <v>402</v>
      </c>
      <c r="D56" s="187" t="s">
        <v>391</v>
      </c>
      <c r="E56" s="188" t="s">
        <v>403</v>
      </c>
      <c r="G56" s="93"/>
      <c r="H56" s="3"/>
      <c r="I56" s="3"/>
      <c r="J56" s="93"/>
      <c r="K56" s="94"/>
      <c r="L56" s="3"/>
      <c r="M56" s="21"/>
    </row>
    <row r="57" spans="1:13" ht="12.75" customHeight="1">
      <c r="A57" s="189" t="s">
        <v>392</v>
      </c>
      <c r="B57" s="183">
        <f>D16+D18+D22+D29+D41+D44</f>
        <v>534.3799999999999</v>
      </c>
      <c r="C57" s="184">
        <v>1</v>
      </c>
      <c r="D57" s="278">
        <v>0</v>
      </c>
      <c r="E57" s="216">
        <f>B57*C57*D57</f>
        <v>0</v>
      </c>
      <c r="F57" s="3"/>
      <c r="G57" s="93"/>
      <c r="H57" s="3"/>
      <c r="I57" s="3"/>
      <c r="J57" s="93"/>
      <c r="K57" s="94"/>
      <c r="L57" s="3"/>
      <c r="M57" s="21"/>
    </row>
    <row r="58" spans="1:13" ht="12.75" customHeight="1">
      <c r="A58" s="189" t="s">
        <v>395</v>
      </c>
      <c r="B58" s="183">
        <f>D15</f>
        <v>33</v>
      </c>
      <c r="C58" s="184">
        <v>1</v>
      </c>
      <c r="D58" s="278">
        <v>0</v>
      </c>
      <c r="E58" s="216">
        <f>B58*C58*D58</f>
        <v>0</v>
      </c>
      <c r="F58" s="3"/>
      <c r="G58" s="93"/>
      <c r="H58" s="3"/>
      <c r="I58" s="3"/>
      <c r="J58" s="93"/>
      <c r="K58" s="94"/>
      <c r="L58" s="3"/>
      <c r="M58" s="21"/>
    </row>
    <row r="59" spans="1:13" ht="12.75" customHeight="1">
      <c r="A59" s="189" t="s">
        <v>393</v>
      </c>
      <c r="B59" s="183">
        <f>D14+D17+D45</f>
        <v>1441.9</v>
      </c>
      <c r="C59" s="184">
        <v>1</v>
      </c>
      <c r="D59" s="278">
        <v>0</v>
      </c>
      <c r="E59" s="216">
        <f>B59*C59*D59</f>
        <v>0</v>
      </c>
      <c r="F59" s="3"/>
      <c r="G59" s="93"/>
      <c r="H59" s="3"/>
      <c r="I59" s="3"/>
      <c r="J59" s="93"/>
      <c r="K59" s="94"/>
      <c r="L59" s="3"/>
      <c r="M59" s="21"/>
    </row>
    <row r="60" spans="1:13" ht="12.75" customHeight="1" thickBot="1">
      <c r="A60" s="190" t="s">
        <v>73</v>
      </c>
      <c r="B60" s="473"/>
      <c r="C60" s="474"/>
      <c r="D60" s="475"/>
      <c r="E60" s="217">
        <f>SUBTOTAL(9,E57:E59)</f>
        <v>0</v>
      </c>
      <c r="F60" s="3"/>
      <c r="G60" s="93"/>
      <c r="H60" s="3"/>
      <c r="I60" s="3"/>
      <c r="J60" s="93"/>
      <c r="K60" s="94"/>
      <c r="L60" s="3"/>
      <c r="M60" s="21"/>
    </row>
    <row r="61" spans="1:13" ht="12.75" customHeight="1">
      <c r="A61" s="180"/>
      <c r="B61" s="93"/>
      <c r="C61" s="3"/>
      <c r="D61" s="93"/>
      <c r="E61" s="3"/>
      <c r="F61" s="3"/>
      <c r="G61" s="93"/>
      <c r="H61" s="3"/>
      <c r="I61" s="3"/>
      <c r="J61" s="93"/>
      <c r="K61" s="94"/>
      <c r="L61" s="3"/>
      <c r="M61" s="21"/>
    </row>
    <row r="62" spans="1:13" ht="12.75" customHeight="1">
      <c r="A62" s="3"/>
      <c r="B62" s="93"/>
      <c r="C62" s="3"/>
      <c r="D62" s="93"/>
      <c r="E62" s="3"/>
      <c r="F62" s="3"/>
      <c r="G62" s="93"/>
      <c r="H62" s="3"/>
      <c r="I62" s="3"/>
      <c r="J62" s="93"/>
      <c r="K62" s="94"/>
      <c r="L62" s="3"/>
      <c r="M62" s="21"/>
    </row>
    <row r="63" spans="1:11" s="6" customFormat="1" ht="15" customHeight="1">
      <c r="A63" s="179" t="s">
        <v>345</v>
      </c>
      <c r="B63" s="53" t="s">
        <v>404</v>
      </c>
      <c r="D63" s="53"/>
      <c r="E63" s="53"/>
      <c r="F63" s="53"/>
      <c r="G63" s="53"/>
      <c r="H63" s="53"/>
      <c r="I63" s="53"/>
      <c r="J63" s="54"/>
      <c r="K63" s="54"/>
    </row>
    <row r="64" spans="1:11" s="6" customFormat="1" ht="15" customHeight="1">
      <c r="A64" s="78"/>
      <c r="B64" s="53" t="s">
        <v>405</v>
      </c>
      <c r="D64" s="53"/>
      <c r="E64" s="53"/>
      <c r="F64" s="53"/>
      <c r="G64" s="53"/>
      <c r="H64" s="53"/>
      <c r="I64" s="53"/>
      <c r="J64" s="54"/>
      <c r="K64" s="54"/>
    </row>
    <row r="65" spans="1:11" s="6" customFormat="1" ht="15" customHeight="1">
      <c r="A65" s="78"/>
      <c r="B65" s="55" t="s">
        <v>336</v>
      </c>
      <c r="D65" s="55"/>
      <c r="E65" s="55"/>
      <c r="F65" s="55"/>
      <c r="G65" s="55"/>
      <c r="H65" s="55"/>
      <c r="I65" s="55"/>
      <c r="J65" s="56"/>
      <c r="K65" s="56"/>
    </row>
    <row r="66" spans="1:11" s="6" customFormat="1" ht="15" customHeight="1">
      <c r="A66" s="78"/>
      <c r="B66" s="55" t="s">
        <v>360</v>
      </c>
      <c r="D66" s="55"/>
      <c r="E66" s="55"/>
      <c r="F66" s="55"/>
      <c r="G66" s="55"/>
      <c r="H66" s="55"/>
      <c r="I66" s="55"/>
      <c r="J66" s="56"/>
      <c r="K66" s="56"/>
    </row>
    <row r="67" spans="1:11" s="6" customFormat="1" ht="15" customHeight="1">
      <c r="A67" s="78"/>
      <c r="B67" s="55" t="s">
        <v>361</v>
      </c>
      <c r="D67" s="55"/>
      <c r="E67" s="55"/>
      <c r="F67" s="55"/>
      <c r="G67" s="55"/>
      <c r="H67" s="55"/>
      <c r="I67" s="55"/>
      <c r="J67" s="56"/>
      <c r="K67" s="56"/>
    </row>
    <row r="68" spans="1:11" s="6" customFormat="1" ht="15" customHeight="1">
      <c r="A68" s="78"/>
      <c r="B68" s="55" t="s">
        <v>362</v>
      </c>
      <c r="D68" s="55"/>
      <c r="E68" s="55"/>
      <c r="F68" s="55"/>
      <c r="G68" s="55"/>
      <c r="H68" s="55"/>
      <c r="I68" s="55"/>
      <c r="J68" s="56"/>
      <c r="K68" s="56"/>
    </row>
    <row r="69" spans="1:11" s="6" customFormat="1" ht="15" customHeight="1">
      <c r="A69" s="78"/>
      <c r="B69" s="55" t="s">
        <v>406</v>
      </c>
      <c r="D69" s="55"/>
      <c r="E69" s="55"/>
      <c r="F69" s="55"/>
      <c r="G69" s="55"/>
      <c r="H69" s="55"/>
      <c r="I69" s="55"/>
      <c r="J69" s="56"/>
      <c r="K69" s="56"/>
    </row>
    <row r="70" spans="1:11" s="6" customFormat="1" ht="15" customHeight="1">
      <c r="A70" s="78"/>
      <c r="B70" s="55" t="s">
        <v>363</v>
      </c>
      <c r="D70" s="55"/>
      <c r="E70" s="55"/>
      <c r="F70" s="55"/>
      <c r="G70" s="55"/>
      <c r="H70" s="55"/>
      <c r="I70" s="55"/>
      <c r="J70" s="56"/>
      <c r="K70" s="56"/>
    </row>
    <row r="71" spans="1:11" s="6" customFormat="1" ht="15" customHeight="1">
      <c r="A71" s="78"/>
      <c r="B71" s="55" t="s">
        <v>378</v>
      </c>
      <c r="D71" s="55"/>
      <c r="E71" s="55"/>
      <c r="F71" s="55"/>
      <c r="G71" s="55"/>
      <c r="H71" s="55"/>
      <c r="I71" s="55"/>
      <c r="J71" s="56"/>
      <c r="K71" s="56"/>
    </row>
    <row r="72" spans="1:11" s="6" customFormat="1" ht="15" customHeight="1">
      <c r="A72" s="78"/>
      <c r="B72" s="37" t="s">
        <v>415</v>
      </c>
      <c r="D72" s="37"/>
      <c r="E72" s="37"/>
      <c r="F72" s="37"/>
      <c r="G72" s="37"/>
      <c r="H72" s="37"/>
      <c r="I72" s="37"/>
      <c r="J72" s="38"/>
      <c r="K72" s="38"/>
    </row>
    <row r="73" spans="5:15" s="21" customFormat="1" ht="12.75" customHeight="1">
      <c r="E73" s="39"/>
      <c r="F73" s="39"/>
      <c r="O73" s="40"/>
    </row>
    <row r="74" spans="1:12" s="49" customFormat="1" ht="15.75" customHeight="1">
      <c r="A74" s="333" t="s">
        <v>407</v>
      </c>
      <c r="B74" s="333"/>
      <c r="C74" s="333"/>
      <c r="D74" s="333"/>
      <c r="E74" s="333"/>
      <c r="F74" s="333"/>
      <c r="G74" s="333"/>
      <c r="H74" s="48"/>
      <c r="I74" s="48"/>
      <c r="J74" s="48"/>
      <c r="K74" s="48"/>
      <c r="L74" s="48"/>
    </row>
    <row r="75" spans="1:12" s="23" customFormat="1" ht="15" customHeight="1">
      <c r="A75" s="297"/>
      <c r="B75" s="297"/>
      <c r="C75" s="297"/>
      <c r="D75" s="297"/>
      <c r="E75" s="297"/>
      <c r="F75" s="297"/>
      <c r="G75" s="297"/>
      <c r="H75" s="58"/>
      <c r="I75" s="58"/>
      <c r="J75" s="58"/>
      <c r="K75" s="58"/>
      <c r="L75" s="58"/>
    </row>
    <row r="76" spans="1:9" s="43" customFormat="1" ht="13.5" customHeight="1" thickBot="1">
      <c r="A76" s="463" t="s">
        <v>323</v>
      </c>
      <c r="B76" s="463"/>
      <c r="C76" s="463"/>
      <c r="D76" s="463"/>
      <c r="E76" s="463"/>
      <c r="F76" s="463"/>
      <c r="G76" s="463"/>
      <c r="H76" s="463"/>
      <c r="I76" s="463"/>
    </row>
    <row r="77" spans="1:8" s="52" customFormat="1" ht="14.25" customHeight="1">
      <c r="A77" s="459" t="s">
        <v>301</v>
      </c>
      <c r="B77" s="460"/>
      <c r="C77" s="305" t="s">
        <v>339</v>
      </c>
      <c r="D77" s="334" t="s">
        <v>372</v>
      </c>
      <c r="E77" s="325" t="s">
        <v>338</v>
      </c>
      <c r="F77" s="356" t="s">
        <v>340</v>
      </c>
      <c r="H77" s="163"/>
    </row>
    <row r="78" spans="1:8" s="52" customFormat="1" ht="13.5" customHeight="1">
      <c r="A78" s="461"/>
      <c r="B78" s="462"/>
      <c r="C78" s="306"/>
      <c r="D78" s="335"/>
      <c r="E78" s="326"/>
      <c r="F78" s="357"/>
      <c r="H78" s="163"/>
    </row>
    <row r="79" spans="1:8" s="23" customFormat="1" ht="13.5" customHeight="1" thickBot="1">
      <c r="A79" s="353" t="s">
        <v>324</v>
      </c>
      <c r="B79" s="354"/>
      <c r="C79" s="225">
        <v>365.87</v>
      </c>
      <c r="D79" s="279">
        <v>0</v>
      </c>
      <c r="E79" s="226">
        <v>2</v>
      </c>
      <c r="F79" s="227">
        <f>C79*D79*E79</f>
        <v>0</v>
      </c>
      <c r="H79" s="164"/>
    </row>
    <row r="80" spans="1:2" s="43" customFormat="1" ht="13.5" customHeight="1" thickBot="1">
      <c r="A80" s="355" t="s">
        <v>337</v>
      </c>
      <c r="B80" s="355"/>
    </row>
    <row r="81" spans="1:6" s="52" customFormat="1" ht="14.25" customHeight="1">
      <c r="A81" s="459" t="s">
        <v>302</v>
      </c>
      <c r="B81" s="460"/>
      <c r="C81" s="305" t="s">
        <v>339</v>
      </c>
      <c r="D81" s="334" t="s">
        <v>373</v>
      </c>
      <c r="E81" s="325" t="s">
        <v>338</v>
      </c>
      <c r="F81" s="356" t="s">
        <v>340</v>
      </c>
    </row>
    <row r="82" spans="1:6" s="52" customFormat="1" ht="13.5" customHeight="1">
      <c r="A82" s="461"/>
      <c r="B82" s="462"/>
      <c r="C82" s="306"/>
      <c r="D82" s="335"/>
      <c r="E82" s="326"/>
      <c r="F82" s="357"/>
    </row>
    <row r="83" spans="1:6" s="23" customFormat="1" ht="13.5" customHeight="1" thickBot="1">
      <c r="A83" s="313" t="s">
        <v>303</v>
      </c>
      <c r="B83" s="314"/>
      <c r="C83" s="225">
        <v>3055.97</v>
      </c>
      <c r="D83" s="279">
        <v>0</v>
      </c>
      <c r="E83" s="226">
        <v>2</v>
      </c>
      <c r="F83" s="227">
        <f>C83*D83*E83</f>
        <v>0</v>
      </c>
    </row>
    <row r="84" spans="1:10" s="43" customFormat="1" ht="13.5" customHeight="1" thickBot="1">
      <c r="A84" s="307" t="s">
        <v>335</v>
      </c>
      <c r="B84" s="307"/>
      <c r="C84" s="51"/>
      <c r="D84" s="25"/>
      <c r="E84" s="25"/>
      <c r="F84" s="25"/>
      <c r="H84" s="25"/>
      <c r="I84" s="25"/>
      <c r="J84" s="44"/>
    </row>
    <row r="85" spans="1:6" s="23" customFormat="1" ht="12.75" customHeight="1">
      <c r="A85" s="329" t="s">
        <v>304</v>
      </c>
      <c r="B85" s="330"/>
      <c r="C85" s="319" t="s">
        <v>332</v>
      </c>
      <c r="D85" s="317" t="s">
        <v>377</v>
      </c>
      <c r="E85" s="325" t="s">
        <v>333</v>
      </c>
      <c r="F85" s="231" t="s">
        <v>334</v>
      </c>
    </row>
    <row r="86" spans="1:6" s="23" customFormat="1" ht="12.75" customHeight="1">
      <c r="A86" s="331"/>
      <c r="B86" s="332"/>
      <c r="C86" s="320"/>
      <c r="D86" s="318"/>
      <c r="E86" s="326"/>
      <c r="F86" s="232"/>
    </row>
    <row r="87" spans="1:6" s="23" customFormat="1" ht="12.75" customHeight="1">
      <c r="A87" s="327" t="s">
        <v>305</v>
      </c>
      <c r="B87" s="328"/>
      <c r="C87" s="228">
        <v>16</v>
      </c>
      <c r="D87" s="280">
        <v>0</v>
      </c>
      <c r="E87" s="229">
        <v>1</v>
      </c>
      <c r="F87" s="233">
        <f aca="true" t="shared" si="1" ref="F87:F96">C87*D87</f>
        <v>0</v>
      </c>
    </row>
    <row r="88" spans="1:6" s="23" customFormat="1" ht="12.75" customHeight="1">
      <c r="A88" s="327" t="s">
        <v>306</v>
      </c>
      <c r="B88" s="328"/>
      <c r="C88" s="230">
        <v>10</v>
      </c>
      <c r="D88" s="280">
        <v>0</v>
      </c>
      <c r="E88" s="229">
        <v>1</v>
      </c>
      <c r="F88" s="233">
        <f t="shared" si="1"/>
        <v>0</v>
      </c>
    </row>
    <row r="89" spans="1:6" s="23" customFormat="1" ht="12.75" customHeight="1">
      <c r="A89" s="327" t="s">
        <v>307</v>
      </c>
      <c r="B89" s="328"/>
      <c r="C89" s="228">
        <v>66</v>
      </c>
      <c r="D89" s="280">
        <v>0</v>
      </c>
      <c r="E89" s="229">
        <v>1</v>
      </c>
      <c r="F89" s="233">
        <f t="shared" si="1"/>
        <v>0</v>
      </c>
    </row>
    <row r="90" spans="1:6" s="23" customFormat="1" ht="12.75" customHeight="1">
      <c r="A90" s="321" t="s">
        <v>308</v>
      </c>
      <c r="B90" s="322"/>
      <c r="C90" s="228">
        <v>421</v>
      </c>
      <c r="D90" s="280">
        <v>0</v>
      </c>
      <c r="E90" s="229">
        <v>1</v>
      </c>
      <c r="F90" s="233">
        <f t="shared" si="1"/>
        <v>0</v>
      </c>
    </row>
    <row r="91" spans="1:6" s="23" customFormat="1" ht="12.75" customHeight="1">
      <c r="A91" s="321" t="s">
        <v>309</v>
      </c>
      <c r="B91" s="322"/>
      <c r="C91" s="228">
        <v>2</v>
      </c>
      <c r="D91" s="280">
        <v>0</v>
      </c>
      <c r="E91" s="229">
        <v>1</v>
      </c>
      <c r="F91" s="233">
        <f t="shared" si="1"/>
        <v>0</v>
      </c>
    </row>
    <row r="92" spans="1:6" s="23" customFormat="1" ht="12.75" customHeight="1">
      <c r="A92" s="321" t="s">
        <v>310</v>
      </c>
      <c r="B92" s="322"/>
      <c r="C92" s="228">
        <v>12</v>
      </c>
      <c r="D92" s="280">
        <v>0</v>
      </c>
      <c r="E92" s="229">
        <v>1</v>
      </c>
      <c r="F92" s="233">
        <f t="shared" si="1"/>
        <v>0</v>
      </c>
    </row>
    <row r="93" spans="1:6" s="23" customFormat="1" ht="12.75" customHeight="1">
      <c r="A93" s="321" t="s">
        <v>374</v>
      </c>
      <c r="B93" s="322"/>
      <c r="C93" s="228">
        <v>45</v>
      </c>
      <c r="D93" s="280">
        <v>0</v>
      </c>
      <c r="E93" s="229">
        <v>1</v>
      </c>
      <c r="F93" s="233">
        <f t="shared" si="1"/>
        <v>0</v>
      </c>
    </row>
    <row r="94" spans="1:6" s="23" customFormat="1" ht="12.75" customHeight="1">
      <c r="A94" s="321" t="s">
        <v>311</v>
      </c>
      <c r="B94" s="322"/>
      <c r="C94" s="228">
        <v>6</v>
      </c>
      <c r="D94" s="280">
        <v>0</v>
      </c>
      <c r="E94" s="229">
        <v>1</v>
      </c>
      <c r="F94" s="233">
        <f t="shared" si="1"/>
        <v>0</v>
      </c>
    </row>
    <row r="95" spans="1:6" s="23" customFormat="1" ht="12.75" customHeight="1">
      <c r="A95" s="321" t="s">
        <v>375</v>
      </c>
      <c r="B95" s="322"/>
      <c r="C95" s="228">
        <v>235</v>
      </c>
      <c r="D95" s="280">
        <v>0</v>
      </c>
      <c r="E95" s="229">
        <v>1</v>
      </c>
      <c r="F95" s="233">
        <f t="shared" si="1"/>
        <v>0</v>
      </c>
    </row>
    <row r="96" spans="1:6" s="23" customFormat="1" ht="12.75" customHeight="1">
      <c r="A96" s="321" t="s">
        <v>376</v>
      </c>
      <c r="B96" s="322"/>
      <c r="C96" s="228">
        <v>10</v>
      </c>
      <c r="D96" s="280">
        <v>0</v>
      </c>
      <c r="E96" s="229">
        <v>1</v>
      </c>
      <c r="F96" s="233">
        <f t="shared" si="1"/>
        <v>0</v>
      </c>
    </row>
    <row r="97" spans="1:6" s="23" customFormat="1" ht="12.75" customHeight="1" thickBot="1">
      <c r="A97" s="323" t="s">
        <v>341</v>
      </c>
      <c r="B97" s="324"/>
      <c r="C97" s="257">
        <f>SUM(C87:C96)</f>
        <v>823</v>
      </c>
      <c r="D97" s="258" t="s">
        <v>383</v>
      </c>
      <c r="E97" s="259"/>
      <c r="F97" s="227">
        <f>SUM(F87:F96)</f>
        <v>0</v>
      </c>
    </row>
    <row r="98" spans="4:8" s="23" customFormat="1" ht="12.75" customHeight="1">
      <c r="D98" s="24"/>
      <c r="G98" s="50"/>
      <c r="H98" s="50"/>
    </row>
    <row r="99" spans="1:14" s="23" customFormat="1" ht="12.75" customHeight="1">
      <c r="A99" s="26" t="s">
        <v>74</v>
      </c>
      <c r="B99" s="27" t="s">
        <v>75</v>
      </c>
      <c r="C99" s="27"/>
      <c r="D99" s="28"/>
      <c r="E99" s="28"/>
      <c r="F99" s="28"/>
      <c r="G99" s="28"/>
      <c r="H99" s="28"/>
      <c r="I99" s="28"/>
      <c r="J99" s="28"/>
      <c r="K99" s="29"/>
      <c r="L99" s="29"/>
      <c r="M99" s="29"/>
      <c r="N99" s="29"/>
    </row>
    <row r="100" spans="1:14" s="23" customFormat="1" ht="12.75" customHeight="1">
      <c r="A100" s="30"/>
      <c r="B100" s="31"/>
      <c r="C100" s="31"/>
      <c r="D100" s="32"/>
      <c r="E100" s="32"/>
      <c r="F100" s="32"/>
      <c r="G100" s="32"/>
      <c r="H100" s="32"/>
      <c r="I100" s="32"/>
      <c r="J100" s="32"/>
      <c r="K100" s="31"/>
      <c r="L100" s="33"/>
      <c r="M100" s="29"/>
      <c r="N100" s="29"/>
    </row>
    <row r="101" spans="1:14" s="23" customFormat="1" ht="12.75" customHeight="1">
      <c r="A101" s="179" t="s">
        <v>345</v>
      </c>
      <c r="B101" s="53" t="s">
        <v>408</v>
      </c>
      <c r="C101" s="53"/>
      <c r="D101" s="32"/>
      <c r="E101" s="32"/>
      <c r="F101" s="32"/>
      <c r="G101" s="32"/>
      <c r="H101" s="32"/>
      <c r="I101" s="32"/>
      <c r="J101" s="32"/>
      <c r="K101" s="31"/>
      <c r="L101" s="33"/>
      <c r="M101" s="29"/>
      <c r="N101" s="29"/>
    </row>
    <row r="102" spans="2:14" s="23" customFormat="1" ht="13.5" customHeight="1">
      <c r="B102" s="31" t="s">
        <v>409</v>
      </c>
      <c r="C102" s="31"/>
      <c r="D102" s="32"/>
      <c r="E102" s="32"/>
      <c r="F102" s="32"/>
      <c r="G102" s="32"/>
      <c r="H102" s="32"/>
      <c r="I102" s="32"/>
      <c r="J102" s="32"/>
      <c r="K102" s="31"/>
      <c r="L102" s="33"/>
      <c r="M102" s="29"/>
      <c r="N102" s="29"/>
    </row>
    <row r="103" spans="1:14" s="23" customFormat="1" ht="12.75" customHeight="1">
      <c r="A103" s="34"/>
      <c r="B103" s="35" t="s">
        <v>415</v>
      </c>
      <c r="C103" s="35"/>
      <c r="D103" s="36"/>
      <c r="E103" s="36"/>
      <c r="F103" s="36"/>
      <c r="G103" s="36"/>
      <c r="H103" s="36"/>
      <c r="I103" s="36"/>
      <c r="J103" s="36"/>
      <c r="K103" s="35"/>
      <c r="L103" s="33"/>
      <c r="M103" s="29"/>
      <c r="N103" s="29"/>
    </row>
    <row r="104" s="23" customFormat="1" ht="12.75" customHeight="1"/>
    <row r="105" s="23" customFormat="1" ht="12.75" customHeight="1">
      <c r="A105" s="41" t="s">
        <v>410</v>
      </c>
    </row>
    <row r="106" spans="1:15" s="21" customFormat="1" ht="12.75" customHeight="1">
      <c r="A106" s="42"/>
      <c r="B106" s="46"/>
      <c r="C106" s="46"/>
      <c r="D106" s="47"/>
      <c r="E106" s="47"/>
      <c r="F106" s="47"/>
      <c r="G106" s="47"/>
      <c r="H106" s="47"/>
      <c r="I106" s="47"/>
      <c r="J106" s="47"/>
      <c r="K106" s="46"/>
      <c r="L106" s="45"/>
      <c r="O106" s="40"/>
    </row>
    <row r="107" spans="1:11" s="57" customFormat="1" ht="15.75" customHeight="1">
      <c r="A107" s="316" t="s">
        <v>329</v>
      </c>
      <c r="B107" s="316"/>
      <c r="C107" s="316"/>
      <c r="D107" s="316"/>
      <c r="E107" s="316"/>
      <c r="F107" s="316"/>
      <c r="G107" s="316"/>
      <c r="H107" s="316"/>
      <c r="I107" s="80"/>
      <c r="J107" s="80"/>
      <c r="K107" s="80"/>
    </row>
    <row r="108" spans="1:12" s="20" customFormat="1" ht="15" customHeight="1">
      <c r="A108" s="315"/>
      <c r="B108" s="315"/>
      <c r="C108" s="315"/>
      <c r="D108" s="315"/>
      <c r="E108" s="315"/>
      <c r="F108" s="315"/>
      <c r="G108" s="315"/>
      <c r="H108" s="315"/>
      <c r="I108" s="63"/>
      <c r="J108" s="63"/>
      <c r="K108" s="63"/>
      <c r="L108" s="63"/>
    </row>
    <row r="109" spans="1:10" s="20" customFormat="1" ht="16.5" customHeight="1" thickBot="1">
      <c r="A109" s="62" t="s">
        <v>327</v>
      </c>
      <c r="B109" s="169"/>
      <c r="C109" s="170"/>
      <c r="D109" s="61"/>
      <c r="E109" s="61"/>
      <c r="F109" s="61"/>
      <c r="G109" s="61"/>
      <c r="H109" s="61"/>
      <c r="I109" s="61"/>
      <c r="J109" s="61"/>
    </row>
    <row r="110" spans="1:9" s="20" customFormat="1" ht="25.5" customHeight="1">
      <c r="A110" s="241" t="s">
        <v>312</v>
      </c>
      <c r="B110" s="242" t="s">
        <v>313</v>
      </c>
      <c r="C110" s="243" t="s">
        <v>330</v>
      </c>
      <c r="D110" s="243" t="s">
        <v>314</v>
      </c>
      <c r="E110" s="242" t="s">
        <v>328</v>
      </c>
      <c r="F110" s="285" t="s">
        <v>315</v>
      </c>
      <c r="G110" s="286"/>
      <c r="I110" s="165"/>
    </row>
    <row r="111" spans="1:9" s="20" customFormat="1" ht="12.75" customHeight="1">
      <c r="A111" s="244" t="s">
        <v>379</v>
      </c>
      <c r="B111" s="235">
        <v>79</v>
      </c>
      <c r="C111" s="236" t="s">
        <v>356</v>
      </c>
      <c r="D111" s="281">
        <v>0</v>
      </c>
      <c r="E111" s="237">
        <f>B111*D111*2</f>
        <v>0</v>
      </c>
      <c r="F111" s="287"/>
      <c r="G111" s="288"/>
      <c r="I111" s="166"/>
    </row>
    <row r="112" spans="1:9" s="20" customFormat="1" ht="12.75" customHeight="1">
      <c r="A112" s="244" t="s">
        <v>380</v>
      </c>
      <c r="B112" s="235">
        <v>46</v>
      </c>
      <c r="C112" s="238" t="s">
        <v>351</v>
      </c>
      <c r="D112" s="281">
        <v>0</v>
      </c>
      <c r="E112" s="237">
        <f>B112*D112*261</f>
        <v>0</v>
      </c>
      <c r="F112" s="287"/>
      <c r="G112" s="288"/>
      <c r="I112" s="166"/>
    </row>
    <row r="113" spans="1:9" s="20" customFormat="1" ht="12.75" customHeight="1">
      <c r="A113" s="244" t="s">
        <v>381</v>
      </c>
      <c r="B113" s="235">
        <v>950</v>
      </c>
      <c r="C113" s="239" t="s">
        <v>388</v>
      </c>
      <c r="D113" s="281">
        <v>0</v>
      </c>
      <c r="E113" s="237">
        <f>B113*D113*3</f>
        <v>0</v>
      </c>
      <c r="F113" s="287"/>
      <c r="G113" s="288"/>
      <c r="I113" s="166"/>
    </row>
    <row r="114" spans="1:9" s="64" customFormat="1" ht="12.75" customHeight="1">
      <c r="A114" s="244" t="s">
        <v>380</v>
      </c>
      <c r="B114" s="235">
        <v>46</v>
      </c>
      <c r="C114" s="240" t="s">
        <v>384</v>
      </c>
      <c r="D114" s="281">
        <v>0</v>
      </c>
      <c r="E114" s="237">
        <f>B114*D114*10</f>
        <v>0</v>
      </c>
      <c r="F114" s="289" t="s">
        <v>346</v>
      </c>
      <c r="G114" s="290"/>
      <c r="I114" s="167"/>
    </row>
    <row r="115" spans="1:9" s="64" customFormat="1" ht="12.75" customHeight="1">
      <c r="A115" s="244" t="s">
        <v>381</v>
      </c>
      <c r="B115" s="234">
        <v>950</v>
      </c>
      <c r="C115" s="240" t="s">
        <v>384</v>
      </c>
      <c r="D115" s="281">
        <v>0</v>
      </c>
      <c r="E115" s="237">
        <f>B115*D115*10</f>
        <v>0</v>
      </c>
      <c r="F115" s="289" t="s">
        <v>346</v>
      </c>
      <c r="G115" s="290"/>
      <c r="I115" s="167"/>
    </row>
    <row r="116" spans="1:9" s="65" customFormat="1" ht="13.5" customHeight="1" thickBot="1">
      <c r="A116" s="246" t="s">
        <v>385</v>
      </c>
      <c r="B116" s="247">
        <f>B113+B112+B111</f>
        <v>1075</v>
      </c>
      <c r="C116" s="248" t="s">
        <v>331</v>
      </c>
      <c r="D116" s="249"/>
      <c r="E116" s="245">
        <f>SUM(E111:E115)</f>
        <v>0</v>
      </c>
      <c r="F116" s="295"/>
      <c r="G116" s="296"/>
      <c r="I116" s="168"/>
    </row>
    <row r="117" spans="1:12" s="20" customFormat="1" ht="15" customHeight="1">
      <c r="A117" s="66"/>
      <c r="B117" s="67"/>
      <c r="C117" s="67"/>
      <c r="D117" s="67"/>
      <c r="E117" s="68"/>
      <c r="F117" s="68"/>
      <c r="G117" s="68"/>
      <c r="H117" s="68"/>
      <c r="I117" s="67"/>
      <c r="J117" s="67"/>
      <c r="K117" s="69"/>
      <c r="L117" s="66"/>
    </row>
    <row r="118" spans="1:12" s="20" customFormat="1" ht="15" customHeight="1">
      <c r="A118" s="26" t="s">
        <v>74</v>
      </c>
      <c r="B118" s="27" t="s">
        <v>75</v>
      </c>
      <c r="C118" s="27"/>
      <c r="D118" s="28"/>
      <c r="E118" s="28"/>
      <c r="F118" s="28"/>
      <c r="G118" s="28"/>
      <c r="H118" s="28"/>
      <c r="I118" s="28"/>
      <c r="J118" s="28"/>
      <c r="K118" s="69"/>
      <c r="L118" s="66"/>
    </row>
    <row r="119" spans="1:12" s="20" customFormat="1" ht="15" customHeight="1">
      <c r="A119" s="30"/>
      <c r="B119" s="31"/>
      <c r="C119" s="31"/>
      <c r="D119" s="32"/>
      <c r="E119" s="32"/>
      <c r="F119" s="32"/>
      <c r="G119" s="32"/>
      <c r="H119" s="32"/>
      <c r="I119" s="32"/>
      <c r="J119" s="32"/>
      <c r="K119" s="69"/>
      <c r="L119" s="66"/>
    </row>
    <row r="120" spans="1:12" s="20" customFormat="1" ht="15" customHeight="1">
      <c r="A120" s="179" t="s">
        <v>345</v>
      </c>
      <c r="B120" s="53" t="s">
        <v>408</v>
      </c>
      <c r="C120" s="53"/>
      <c r="D120" s="32"/>
      <c r="E120" s="32"/>
      <c r="F120" s="32"/>
      <c r="G120" s="32"/>
      <c r="H120" s="32"/>
      <c r="I120" s="32"/>
      <c r="J120" s="32"/>
      <c r="K120" s="69"/>
      <c r="L120" s="66"/>
    </row>
    <row r="121" spans="2:12" s="20" customFormat="1" ht="15" customHeight="1">
      <c r="B121" s="31" t="s">
        <v>411</v>
      </c>
      <c r="C121" s="31"/>
      <c r="D121" s="32"/>
      <c r="E121" s="32"/>
      <c r="F121" s="32"/>
      <c r="G121" s="32"/>
      <c r="H121" s="32"/>
      <c r="I121" s="32"/>
      <c r="J121" s="32"/>
      <c r="K121" s="69"/>
      <c r="L121" s="66"/>
    </row>
    <row r="122" spans="1:12" s="20" customFormat="1" ht="15" customHeight="1">
      <c r="A122" s="34"/>
      <c r="B122" s="35" t="s">
        <v>415</v>
      </c>
      <c r="C122" s="35"/>
      <c r="D122" s="36"/>
      <c r="E122" s="36"/>
      <c r="F122" s="36"/>
      <c r="G122" s="36"/>
      <c r="H122" s="36"/>
      <c r="I122" s="36"/>
      <c r="J122" s="36"/>
      <c r="K122" s="69"/>
      <c r="L122" s="66"/>
    </row>
    <row r="123" spans="5:15" s="20" customFormat="1" ht="12.75" customHeight="1">
      <c r="E123" s="70"/>
      <c r="F123" s="70"/>
      <c r="O123" s="71"/>
    </row>
    <row r="124" spans="1:15" s="20" customFormat="1" ht="15.75" customHeight="1">
      <c r="A124" s="479" t="s">
        <v>412</v>
      </c>
      <c r="B124" s="479"/>
      <c r="C124" s="479"/>
      <c r="D124" s="479"/>
      <c r="E124" s="479"/>
      <c r="F124" s="479"/>
      <c r="G124" s="479"/>
      <c r="H124" s="79"/>
      <c r="I124" s="79"/>
      <c r="J124" s="79"/>
      <c r="K124" s="79"/>
      <c r="L124" s="79"/>
      <c r="M124" s="79"/>
      <c r="O124" s="71"/>
    </row>
    <row r="125" spans="1:15" s="20" customFormat="1" ht="1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O125" s="71"/>
    </row>
    <row r="126" spans="1:15" s="20" customFormat="1" ht="13.5" customHeight="1" thickBot="1">
      <c r="A126" s="65" t="s">
        <v>319</v>
      </c>
      <c r="E126" s="70"/>
      <c r="F126" s="70"/>
      <c r="O126" s="71"/>
    </row>
    <row r="127" spans="1:15" s="20" customFormat="1" ht="51">
      <c r="A127" s="250" t="s">
        <v>318</v>
      </c>
      <c r="B127" s="251" t="s">
        <v>386</v>
      </c>
      <c r="C127" s="251" t="s">
        <v>387</v>
      </c>
      <c r="D127" s="251" t="s">
        <v>347</v>
      </c>
      <c r="E127" s="252" t="s">
        <v>321</v>
      </c>
      <c r="F127" s="252" t="s">
        <v>326</v>
      </c>
      <c r="G127" s="291" t="s">
        <v>320</v>
      </c>
      <c r="H127" s="292"/>
      <c r="O127" s="71"/>
    </row>
    <row r="128" spans="1:15" s="20" customFormat="1" ht="13.5" customHeight="1" thickBot="1">
      <c r="A128" s="253" t="s">
        <v>316</v>
      </c>
      <c r="B128" s="254">
        <v>628.5</v>
      </c>
      <c r="C128" s="254">
        <v>604.37</v>
      </c>
      <c r="D128" s="255">
        <v>0</v>
      </c>
      <c r="E128" s="282">
        <v>0</v>
      </c>
      <c r="F128" s="256">
        <f>E128*12</f>
        <v>0</v>
      </c>
      <c r="G128" s="293" t="s">
        <v>317</v>
      </c>
      <c r="H128" s="294"/>
      <c r="O128" s="71"/>
    </row>
    <row r="129" spans="5:15" s="20" customFormat="1" ht="12.75" customHeight="1">
      <c r="E129" s="70"/>
      <c r="F129" s="70"/>
      <c r="O129" s="71"/>
    </row>
    <row r="130" spans="1:12" s="20" customFormat="1" ht="15" customHeight="1">
      <c r="A130" s="26" t="s">
        <v>74</v>
      </c>
      <c r="B130" s="27" t="s">
        <v>75</v>
      </c>
      <c r="C130" s="27"/>
      <c r="D130" s="28"/>
      <c r="E130" s="28"/>
      <c r="F130" s="28"/>
      <c r="G130" s="28"/>
      <c r="H130" s="28"/>
      <c r="I130" s="28"/>
      <c r="J130" s="28"/>
      <c r="K130" s="69"/>
      <c r="L130" s="66"/>
    </row>
    <row r="131" spans="1:12" s="20" customFormat="1" ht="15" customHeight="1">
      <c r="A131" s="30"/>
      <c r="B131" s="31"/>
      <c r="C131" s="31"/>
      <c r="D131" s="32"/>
      <c r="E131" s="32"/>
      <c r="F131" s="32"/>
      <c r="G131" s="32"/>
      <c r="H131" s="32"/>
      <c r="I131" s="32"/>
      <c r="J131" s="32"/>
      <c r="K131" s="69"/>
      <c r="L131" s="66"/>
    </row>
    <row r="132" spans="1:12" s="20" customFormat="1" ht="15" customHeight="1">
      <c r="A132" s="179" t="s">
        <v>345</v>
      </c>
      <c r="B132" s="53" t="s">
        <v>413</v>
      </c>
      <c r="C132" s="53"/>
      <c r="D132" s="32"/>
      <c r="E132" s="32"/>
      <c r="F132" s="32"/>
      <c r="G132" s="32"/>
      <c r="H132" s="32"/>
      <c r="I132" s="32"/>
      <c r="J132" s="32"/>
      <c r="K132" s="69"/>
      <c r="L132" s="66"/>
    </row>
    <row r="133" spans="2:12" s="20" customFormat="1" ht="15" customHeight="1">
      <c r="B133" s="31" t="s">
        <v>414</v>
      </c>
      <c r="C133" s="31"/>
      <c r="D133" s="32"/>
      <c r="E133" s="32"/>
      <c r="F133" s="32"/>
      <c r="G133" s="32"/>
      <c r="H133" s="32"/>
      <c r="I133" s="32"/>
      <c r="J133" s="32"/>
      <c r="K133" s="69"/>
      <c r="L133" s="66"/>
    </row>
    <row r="134" spans="1:12" s="20" customFormat="1" ht="15" customHeight="1">
      <c r="A134" s="34"/>
      <c r="B134" s="35" t="s">
        <v>416</v>
      </c>
      <c r="C134" s="35"/>
      <c r="D134" s="36"/>
      <c r="E134" s="36"/>
      <c r="F134" s="36"/>
      <c r="G134" s="36"/>
      <c r="H134" s="36"/>
      <c r="I134" s="36"/>
      <c r="J134" s="36"/>
      <c r="K134" s="69"/>
      <c r="L134" s="66"/>
    </row>
    <row r="135" spans="5:15" s="20" customFormat="1" ht="12.75" customHeight="1">
      <c r="E135" s="70"/>
      <c r="F135" s="70"/>
      <c r="O135" s="71"/>
    </row>
    <row r="136" spans="1:15" s="20" customFormat="1" ht="15.75" customHeight="1">
      <c r="A136" s="479" t="s">
        <v>325</v>
      </c>
      <c r="B136" s="479"/>
      <c r="C136" s="479"/>
      <c r="D136" s="479"/>
      <c r="E136" s="479"/>
      <c r="F136" s="479"/>
      <c r="G136" s="79"/>
      <c r="H136" s="79"/>
      <c r="I136" s="79"/>
      <c r="J136" s="79"/>
      <c r="K136" s="79"/>
      <c r="O136" s="71"/>
    </row>
    <row r="137" spans="5:15" s="20" customFormat="1" ht="13.5" customHeight="1" thickBot="1">
      <c r="E137" s="70"/>
      <c r="F137" s="70"/>
      <c r="O137" s="71"/>
    </row>
    <row r="138" spans="1:15" s="65" customFormat="1" ht="25.5" customHeight="1">
      <c r="A138" s="476" t="s">
        <v>342</v>
      </c>
      <c r="B138" s="477"/>
      <c r="C138" s="477"/>
      <c r="D138" s="478"/>
      <c r="E138" s="194" t="s">
        <v>343</v>
      </c>
      <c r="F138" s="272" t="s">
        <v>382</v>
      </c>
      <c r="G138" s="171"/>
      <c r="J138" s="72"/>
      <c r="K138" s="73"/>
      <c r="O138" s="74"/>
    </row>
    <row r="139" spans="1:15" s="20" customFormat="1" ht="12.75" customHeight="1">
      <c r="A139" s="467" t="s">
        <v>322</v>
      </c>
      <c r="B139" s="468"/>
      <c r="C139" s="468"/>
      <c r="D139" s="469"/>
      <c r="E139" s="191">
        <f>I54</f>
        <v>0</v>
      </c>
      <c r="F139" s="195"/>
      <c r="G139" s="172"/>
      <c r="J139" s="75"/>
      <c r="K139" s="76"/>
      <c r="L139" s="75"/>
      <c r="M139" s="75"/>
      <c r="O139" s="71"/>
    </row>
    <row r="140" spans="1:15" s="20" customFormat="1" ht="12.75" customHeight="1">
      <c r="A140" s="467" t="s">
        <v>394</v>
      </c>
      <c r="B140" s="468"/>
      <c r="C140" s="468"/>
      <c r="D140" s="469"/>
      <c r="E140" s="191">
        <f>E60</f>
        <v>0</v>
      </c>
      <c r="F140" s="195"/>
      <c r="G140" s="172"/>
      <c r="J140" s="75"/>
      <c r="K140" s="76"/>
      <c r="L140" s="75"/>
      <c r="M140" s="75"/>
      <c r="O140" s="71"/>
    </row>
    <row r="141" spans="1:15" s="20" customFormat="1" ht="12.75" customHeight="1">
      <c r="A141" s="453" t="s">
        <v>407</v>
      </c>
      <c r="B141" s="454"/>
      <c r="C141" s="454"/>
      <c r="D141" s="455"/>
      <c r="E141" s="192">
        <f>F79+F83+F97</f>
        <v>0</v>
      </c>
      <c r="F141" s="195"/>
      <c r="G141" s="173"/>
      <c r="J141" s="77"/>
      <c r="K141" s="77"/>
      <c r="O141" s="71"/>
    </row>
    <row r="142" spans="1:15" s="20" customFormat="1" ht="12.75" customHeight="1">
      <c r="A142" s="456" t="s">
        <v>329</v>
      </c>
      <c r="B142" s="457"/>
      <c r="C142" s="457"/>
      <c r="D142" s="458"/>
      <c r="E142" s="193">
        <f>E116</f>
        <v>0</v>
      </c>
      <c r="F142" s="196"/>
      <c r="G142" s="174"/>
      <c r="J142" s="60"/>
      <c r="O142" s="71"/>
    </row>
    <row r="143" spans="1:15" s="20" customFormat="1" ht="12.75" customHeight="1">
      <c r="A143" s="467" t="s">
        <v>412</v>
      </c>
      <c r="B143" s="468"/>
      <c r="C143" s="468"/>
      <c r="D143" s="469"/>
      <c r="E143" s="191">
        <f>F128</f>
        <v>0</v>
      </c>
      <c r="F143" s="195"/>
      <c r="G143" s="172"/>
      <c r="J143" s="75"/>
      <c r="O143" s="71"/>
    </row>
    <row r="144" spans="1:15" s="65" customFormat="1" ht="13.5" thickBot="1">
      <c r="A144" s="470" t="s">
        <v>344</v>
      </c>
      <c r="B144" s="471"/>
      <c r="C144" s="471"/>
      <c r="D144" s="472"/>
      <c r="E144" s="197">
        <f>SUM(E139:F143)</f>
        <v>0</v>
      </c>
      <c r="F144" s="198">
        <f>E144*4</f>
        <v>0</v>
      </c>
      <c r="G144" s="175"/>
      <c r="O144" s="74"/>
    </row>
    <row r="145" spans="1:12" ht="10.5" customHeight="1">
      <c r="A145"/>
      <c r="C145"/>
      <c r="D145"/>
      <c r="L145" s="9"/>
    </row>
    <row r="146" spans="1:9" s="5" customFormat="1" ht="15">
      <c r="A146" s="446" t="s">
        <v>371</v>
      </c>
      <c r="B146" s="446"/>
      <c r="C146" s="446"/>
      <c r="D146" s="446"/>
      <c r="E146" s="446"/>
      <c r="F146" s="446"/>
      <c r="G146" s="446"/>
      <c r="H146" s="446"/>
      <c r="I146" s="446"/>
    </row>
    <row r="147" spans="1:10" s="10" customFormat="1" ht="26.25" customHeight="1">
      <c r="A147" s="100" t="s">
        <v>299</v>
      </c>
      <c r="B147" s="100" t="s">
        <v>62</v>
      </c>
      <c r="C147" s="430" t="s">
        <v>370</v>
      </c>
      <c r="D147" s="430"/>
      <c r="E147" s="101" t="s">
        <v>300</v>
      </c>
      <c r="F147" s="102" t="s">
        <v>52</v>
      </c>
      <c r="G147" s="100" t="s">
        <v>53</v>
      </c>
      <c r="H147" s="103" t="s">
        <v>56</v>
      </c>
      <c r="I147" s="100" t="s">
        <v>366</v>
      </c>
      <c r="J147" s="22"/>
    </row>
    <row r="148" spans="1:10" s="7" customFormat="1" ht="12.75" customHeight="1">
      <c r="A148" s="104"/>
      <c r="B148" s="104"/>
      <c r="C148" s="437"/>
      <c r="D148" s="437"/>
      <c r="E148" s="106"/>
      <c r="F148" s="102"/>
      <c r="G148" s="105"/>
      <c r="H148" s="103"/>
      <c r="I148" s="107"/>
      <c r="J148" s="81"/>
    </row>
    <row r="149" spans="1:10" ht="12.75" customHeight="1">
      <c r="A149" s="108" t="s">
        <v>298</v>
      </c>
      <c r="B149" s="109" t="s">
        <v>71</v>
      </c>
      <c r="C149" s="435" t="s">
        <v>0</v>
      </c>
      <c r="D149" s="435"/>
      <c r="E149" s="110">
        <v>29</v>
      </c>
      <c r="F149" s="111" t="s">
        <v>353</v>
      </c>
      <c r="G149" s="112" t="s">
        <v>390</v>
      </c>
      <c r="H149" s="113" t="s">
        <v>297</v>
      </c>
      <c r="I149" s="109" t="s">
        <v>77</v>
      </c>
      <c r="J149" s="1"/>
    </row>
    <row r="150" spans="1:10" ht="12.75" customHeight="1">
      <c r="A150" s="108" t="s">
        <v>296</v>
      </c>
      <c r="B150" s="109" t="s">
        <v>71</v>
      </c>
      <c r="C150" s="433" t="s">
        <v>357</v>
      </c>
      <c r="D150" s="433"/>
      <c r="E150" s="110">
        <v>51</v>
      </c>
      <c r="F150" s="111" t="s">
        <v>353</v>
      </c>
      <c r="G150" s="112" t="s">
        <v>390</v>
      </c>
      <c r="H150" s="113" t="s">
        <v>295</v>
      </c>
      <c r="I150" s="109" t="s">
        <v>77</v>
      </c>
      <c r="J150" s="1"/>
    </row>
    <row r="151" spans="1:10" ht="12.75" customHeight="1">
      <c r="A151" s="108" t="s">
        <v>294</v>
      </c>
      <c r="B151" s="109" t="s">
        <v>71</v>
      </c>
      <c r="C151" s="433" t="s">
        <v>357</v>
      </c>
      <c r="D151" s="433"/>
      <c r="E151" s="110">
        <v>13</v>
      </c>
      <c r="F151" s="111" t="s">
        <v>353</v>
      </c>
      <c r="G151" s="112" t="s">
        <v>390</v>
      </c>
      <c r="H151" s="113" t="s">
        <v>293</v>
      </c>
      <c r="I151" s="109" t="s">
        <v>77</v>
      </c>
      <c r="J151" s="1"/>
    </row>
    <row r="152" spans="1:10" ht="12.75" customHeight="1">
      <c r="A152" s="108" t="s">
        <v>292</v>
      </c>
      <c r="B152" s="109" t="s">
        <v>71</v>
      </c>
      <c r="C152" s="433" t="s">
        <v>357</v>
      </c>
      <c r="D152" s="433"/>
      <c r="E152" s="110">
        <v>3</v>
      </c>
      <c r="F152" s="114" t="s">
        <v>369</v>
      </c>
      <c r="G152" s="112" t="s">
        <v>390</v>
      </c>
      <c r="H152" s="113" t="s">
        <v>291</v>
      </c>
      <c r="I152" s="109" t="s">
        <v>77</v>
      </c>
      <c r="J152" s="1"/>
    </row>
    <row r="153" spans="1:10" ht="12.75" customHeight="1">
      <c r="A153" s="108" t="s">
        <v>290</v>
      </c>
      <c r="B153" s="109" t="s">
        <v>71</v>
      </c>
      <c r="C153" s="432" t="s">
        <v>355</v>
      </c>
      <c r="D153" s="432"/>
      <c r="E153" s="110">
        <v>2</v>
      </c>
      <c r="F153" s="114" t="s">
        <v>369</v>
      </c>
      <c r="G153" s="112" t="s">
        <v>390</v>
      </c>
      <c r="H153" s="113" t="s">
        <v>97</v>
      </c>
      <c r="I153" s="109" t="s">
        <v>77</v>
      </c>
      <c r="J153" s="1"/>
    </row>
    <row r="154" spans="1:10" ht="12.75" customHeight="1">
      <c r="A154" s="108" t="s">
        <v>289</v>
      </c>
      <c r="B154" s="109" t="s">
        <v>71</v>
      </c>
      <c r="C154" s="433" t="s">
        <v>357</v>
      </c>
      <c r="D154" s="433"/>
      <c r="E154" s="110">
        <v>10</v>
      </c>
      <c r="F154" s="111" t="s">
        <v>353</v>
      </c>
      <c r="G154" s="112" t="s">
        <v>390</v>
      </c>
      <c r="H154" s="113" t="s">
        <v>288</v>
      </c>
      <c r="I154" s="109" t="s">
        <v>77</v>
      </c>
      <c r="J154" s="1"/>
    </row>
    <row r="155" spans="1:10" ht="12.75" customHeight="1">
      <c r="A155" s="108" t="s">
        <v>287</v>
      </c>
      <c r="B155" s="109" t="s">
        <v>71</v>
      </c>
      <c r="C155" s="432" t="s">
        <v>355</v>
      </c>
      <c r="D155" s="432"/>
      <c r="E155" s="110">
        <v>4</v>
      </c>
      <c r="F155" s="114" t="s">
        <v>369</v>
      </c>
      <c r="G155" s="112" t="s">
        <v>390</v>
      </c>
      <c r="H155" s="113" t="s">
        <v>97</v>
      </c>
      <c r="I155" s="109" t="s">
        <v>77</v>
      </c>
      <c r="J155" s="1"/>
    </row>
    <row r="156" spans="1:10" ht="12.75" customHeight="1">
      <c r="A156" s="124" t="s">
        <v>286</v>
      </c>
      <c r="B156" s="267" t="s">
        <v>71</v>
      </c>
      <c r="C156" s="436" t="s">
        <v>357</v>
      </c>
      <c r="D156" s="436"/>
      <c r="E156" s="266">
        <v>40</v>
      </c>
      <c r="F156" s="265" t="s">
        <v>396</v>
      </c>
      <c r="G156" s="268" t="s">
        <v>389</v>
      </c>
      <c r="H156" s="269" t="s">
        <v>285</v>
      </c>
      <c r="I156" s="267" t="s">
        <v>79</v>
      </c>
      <c r="J156" s="1"/>
    </row>
    <row r="157" spans="1:10" ht="12.75" customHeight="1">
      <c r="A157" s="108" t="s">
        <v>284</v>
      </c>
      <c r="B157" s="109" t="s">
        <v>71</v>
      </c>
      <c r="C157" s="433" t="s">
        <v>357</v>
      </c>
      <c r="D157" s="433"/>
      <c r="E157" s="110">
        <v>11</v>
      </c>
      <c r="F157" s="114" t="s">
        <v>369</v>
      </c>
      <c r="G157" s="115" t="s">
        <v>389</v>
      </c>
      <c r="H157" s="113" t="s">
        <v>283</v>
      </c>
      <c r="I157" s="109" t="s">
        <v>282</v>
      </c>
      <c r="J157" s="1"/>
    </row>
    <row r="158" spans="1:10" ht="12.75" customHeight="1">
      <c r="A158" s="108" t="s">
        <v>281</v>
      </c>
      <c r="B158" s="109" t="s">
        <v>71</v>
      </c>
      <c r="C158" s="432" t="s">
        <v>355</v>
      </c>
      <c r="D158" s="432"/>
      <c r="E158" s="110">
        <v>29</v>
      </c>
      <c r="F158" s="114" t="s">
        <v>369</v>
      </c>
      <c r="G158" s="112" t="s">
        <v>390</v>
      </c>
      <c r="H158" s="113" t="s">
        <v>280</v>
      </c>
      <c r="I158" s="109" t="s">
        <v>77</v>
      </c>
      <c r="J158" s="1"/>
    </row>
    <row r="159" spans="1:10" ht="12.75" customHeight="1">
      <c r="A159" s="108" t="s">
        <v>279</v>
      </c>
      <c r="B159" s="109" t="s">
        <v>71</v>
      </c>
      <c r="C159" s="433" t="s">
        <v>357</v>
      </c>
      <c r="D159" s="433"/>
      <c r="E159" s="110">
        <v>8</v>
      </c>
      <c r="F159" s="114" t="s">
        <v>369</v>
      </c>
      <c r="G159" s="112" t="s">
        <v>390</v>
      </c>
      <c r="H159" s="113" t="s">
        <v>278</v>
      </c>
      <c r="I159" s="109" t="s">
        <v>77</v>
      </c>
      <c r="J159" s="1"/>
    </row>
    <row r="160" spans="1:10" ht="12.75" customHeight="1">
      <c r="A160" s="108" t="s">
        <v>277</v>
      </c>
      <c r="B160" s="109" t="s">
        <v>71</v>
      </c>
      <c r="C160" s="433" t="s">
        <v>357</v>
      </c>
      <c r="D160" s="433"/>
      <c r="E160" s="110">
        <v>6</v>
      </c>
      <c r="F160" s="114" t="s">
        <v>369</v>
      </c>
      <c r="G160" s="115" t="s">
        <v>389</v>
      </c>
      <c r="H160" s="113" t="s">
        <v>276</v>
      </c>
      <c r="I160" s="109" t="s">
        <v>79</v>
      </c>
      <c r="J160" s="1"/>
    </row>
    <row r="161" spans="1:10" ht="12.75" customHeight="1">
      <c r="A161" s="108" t="s">
        <v>275</v>
      </c>
      <c r="B161" s="109" t="s">
        <v>71</v>
      </c>
      <c r="C161" s="434" t="s">
        <v>359</v>
      </c>
      <c r="D161" s="434"/>
      <c r="E161" s="110">
        <v>2</v>
      </c>
      <c r="F161" s="116" t="s">
        <v>351</v>
      </c>
      <c r="G161" s="112" t="s">
        <v>390</v>
      </c>
      <c r="H161" s="113" t="s">
        <v>64</v>
      </c>
      <c r="I161" s="109" t="s">
        <v>69</v>
      </c>
      <c r="J161" s="1"/>
    </row>
    <row r="162" spans="1:10" ht="12.75" customHeight="1">
      <c r="A162" s="108" t="s">
        <v>274</v>
      </c>
      <c r="B162" s="109" t="s">
        <v>71</v>
      </c>
      <c r="C162" s="434" t="s">
        <v>359</v>
      </c>
      <c r="D162" s="434"/>
      <c r="E162" s="110">
        <v>4</v>
      </c>
      <c r="F162" s="116" t="s">
        <v>351</v>
      </c>
      <c r="G162" s="112" t="s">
        <v>390</v>
      </c>
      <c r="H162" s="113" t="s">
        <v>273</v>
      </c>
      <c r="I162" s="109" t="s">
        <v>69</v>
      </c>
      <c r="J162" s="1"/>
    </row>
    <row r="163" spans="1:10" ht="12.75" customHeight="1">
      <c r="A163" s="108" t="s">
        <v>272</v>
      </c>
      <c r="B163" s="109" t="s">
        <v>71</v>
      </c>
      <c r="C163" s="435" t="s">
        <v>0</v>
      </c>
      <c r="D163" s="435"/>
      <c r="E163" s="110">
        <v>2</v>
      </c>
      <c r="F163" s="114" t="s">
        <v>369</v>
      </c>
      <c r="G163" s="117" t="s">
        <v>76</v>
      </c>
      <c r="H163" s="113" t="s">
        <v>61</v>
      </c>
      <c r="I163" s="109" t="s">
        <v>76</v>
      </c>
      <c r="J163" s="1"/>
    </row>
    <row r="164" spans="1:10" ht="12.75" customHeight="1">
      <c r="A164" s="108" t="s">
        <v>271</v>
      </c>
      <c r="B164" s="109" t="s">
        <v>71</v>
      </c>
      <c r="C164" s="433" t="s">
        <v>357</v>
      </c>
      <c r="D164" s="433"/>
      <c r="E164" s="110">
        <v>15</v>
      </c>
      <c r="F164" s="114" t="s">
        <v>369</v>
      </c>
      <c r="G164" s="115" t="s">
        <v>389</v>
      </c>
      <c r="H164" s="113" t="s">
        <v>270</v>
      </c>
      <c r="I164" s="109" t="s">
        <v>79</v>
      </c>
      <c r="J164" s="1"/>
    </row>
    <row r="165" spans="1:10" ht="12.75" customHeight="1">
      <c r="A165" s="108" t="s">
        <v>269</v>
      </c>
      <c r="B165" s="109" t="s">
        <v>71</v>
      </c>
      <c r="C165" s="435" t="s">
        <v>0</v>
      </c>
      <c r="D165" s="435"/>
      <c r="E165" s="110">
        <v>11</v>
      </c>
      <c r="F165" s="111" t="s">
        <v>353</v>
      </c>
      <c r="G165" s="112" t="s">
        <v>390</v>
      </c>
      <c r="H165" s="113" t="s">
        <v>0</v>
      </c>
      <c r="I165" s="109" t="s">
        <v>77</v>
      </c>
      <c r="J165" s="1"/>
    </row>
    <row r="166" spans="1:10" ht="12.75" customHeight="1">
      <c r="A166" s="108" t="s">
        <v>268</v>
      </c>
      <c r="B166" s="109" t="s">
        <v>71</v>
      </c>
      <c r="C166" s="433" t="s">
        <v>357</v>
      </c>
      <c r="D166" s="433"/>
      <c r="E166" s="110">
        <v>4</v>
      </c>
      <c r="F166" s="111" t="s">
        <v>353</v>
      </c>
      <c r="G166" s="112" t="s">
        <v>390</v>
      </c>
      <c r="H166" s="113" t="s">
        <v>267</v>
      </c>
      <c r="I166" s="109" t="s">
        <v>77</v>
      </c>
      <c r="J166" s="1"/>
    </row>
    <row r="167" spans="1:10" ht="12.75" customHeight="1">
      <c r="A167" s="108" t="s">
        <v>266</v>
      </c>
      <c r="B167" s="109" t="s">
        <v>71</v>
      </c>
      <c r="C167" s="432" t="s">
        <v>355</v>
      </c>
      <c r="D167" s="432"/>
      <c r="E167" s="110">
        <v>48</v>
      </c>
      <c r="F167" s="114" t="s">
        <v>369</v>
      </c>
      <c r="G167" s="117" t="s">
        <v>76</v>
      </c>
      <c r="H167" s="113" t="s">
        <v>265</v>
      </c>
      <c r="I167" s="109" t="s">
        <v>76</v>
      </c>
      <c r="J167" s="1"/>
    </row>
    <row r="168" spans="1:10" ht="12.75" customHeight="1">
      <c r="A168" s="108" t="s">
        <v>264</v>
      </c>
      <c r="B168" s="109" t="s">
        <v>71</v>
      </c>
      <c r="C168" s="435" t="s">
        <v>0</v>
      </c>
      <c r="D168" s="435"/>
      <c r="E168" s="110">
        <v>38</v>
      </c>
      <c r="F168" s="115" t="s">
        <v>368</v>
      </c>
      <c r="G168" s="117" t="s">
        <v>76</v>
      </c>
      <c r="H168" s="113" t="s">
        <v>263</v>
      </c>
      <c r="I168" s="109" t="s">
        <v>76</v>
      </c>
      <c r="J168" s="1"/>
    </row>
    <row r="169" spans="1:10" ht="12.75" customHeight="1">
      <c r="A169" s="108" t="s">
        <v>262</v>
      </c>
      <c r="B169" s="109" t="s">
        <v>71</v>
      </c>
      <c r="C169" s="432" t="s">
        <v>355</v>
      </c>
      <c r="D169" s="432"/>
      <c r="E169" s="110">
        <v>5</v>
      </c>
      <c r="F169" s="114" t="s">
        <v>369</v>
      </c>
      <c r="G169" s="117" t="s">
        <v>76</v>
      </c>
      <c r="H169" s="113" t="s">
        <v>261</v>
      </c>
      <c r="I169" s="109" t="s">
        <v>76</v>
      </c>
      <c r="J169" s="1"/>
    </row>
    <row r="170" spans="1:10" ht="12.75" customHeight="1">
      <c r="A170" s="108" t="s">
        <v>260</v>
      </c>
      <c r="B170" s="109" t="s">
        <v>71</v>
      </c>
      <c r="C170" s="432" t="s">
        <v>355</v>
      </c>
      <c r="D170" s="432"/>
      <c r="E170" s="110">
        <v>16</v>
      </c>
      <c r="F170" s="114" t="s">
        <v>369</v>
      </c>
      <c r="G170" s="117" t="s">
        <v>76</v>
      </c>
      <c r="H170" s="113" t="s">
        <v>259</v>
      </c>
      <c r="I170" s="109" t="s">
        <v>76</v>
      </c>
      <c r="J170" s="1"/>
    </row>
    <row r="171" spans="1:10" ht="12.75" customHeight="1">
      <c r="A171" s="108" t="s">
        <v>258</v>
      </c>
      <c r="B171" s="109" t="s">
        <v>71</v>
      </c>
      <c r="C171" s="432" t="s">
        <v>355</v>
      </c>
      <c r="D171" s="432"/>
      <c r="E171" s="110">
        <v>8</v>
      </c>
      <c r="F171" s="114" t="s">
        <v>369</v>
      </c>
      <c r="G171" s="117" t="s">
        <v>76</v>
      </c>
      <c r="H171" s="113" t="s">
        <v>257</v>
      </c>
      <c r="I171" s="109" t="s">
        <v>76</v>
      </c>
      <c r="J171" s="1"/>
    </row>
    <row r="172" spans="1:10" ht="12.75" customHeight="1">
      <c r="A172" s="108" t="s">
        <v>256</v>
      </c>
      <c r="B172" s="109" t="s">
        <v>71</v>
      </c>
      <c r="C172" s="432" t="s">
        <v>355</v>
      </c>
      <c r="D172" s="432"/>
      <c r="E172" s="110">
        <v>34</v>
      </c>
      <c r="F172" s="114" t="s">
        <v>369</v>
      </c>
      <c r="G172" s="117" t="s">
        <v>76</v>
      </c>
      <c r="H172" s="113" t="s">
        <v>255</v>
      </c>
      <c r="I172" s="109" t="s">
        <v>76</v>
      </c>
      <c r="J172" s="1"/>
    </row>
    <row r="173" spans="1:10" ht="12.75" customHeight="1">
      <c r="A173" s="108" t="s">
        <v>254</v>
      </c>
      <c r="B173" s="109" t="s">
        <v>71</v>
      </c>
      <c r="C173" s="438" t="s">
        <v>352</v>
      </c>
      <c r="D173" s="438"/>
      <c r="E173" s="110">
        <v>35</v>
      </c>
      <c r="F173" s="114" t="s">
        <v>369</v>
      </c>
      <c r="G173" s="117" t="s">
        <v>76</v>
      </c>
      <c r="H173" s="113" t="s">
        <v>4</v>
      </c>
      <c r="I173" s="109" t="s">
        <v>76</v>
      </c>
      <c r="J173" s="1"/>
    </row>
    <row r="174" spans="1:10" ht="12.75" customHeight="1">
      <c r="A174" s="108" t="s">
        <v>253</v>
      </c>
      <c r="B174" s="109" t="s">
        <v>71</v>
      </c>
      <c r="C174" s="438" t="s">
        <v>352</v>
      </c>
      <c r="D174" s="438"/>
      <c r="E174" s="110">
        <v>36</v>
      </c>
      <c r="F174" s="114" t="s">
        <v>369</v>
      </c>
      <c r="G174" s="117" t="s">
        <v>76</v>
      </c>
      <c r="H174" s="113" t="s">
        <v>4</v>
      </c>
      <c r="I174" s="109" t="s">
        <v>76</v>
      </c>
      <c r="J174" s="1"/>
    </row>
    <row r="175" spans="1:10" ht="12.75" customHeight="1">
      <c r="A175" s="108" t="s">
        <v>252</v>
      </c>
      <c r="B175" s="109" t="s">
        <v>71</v>
      </c>
      <c r="C175" s="432" t="s">
        <v>355</v>
      </c>
      <c r="D175" s="432"/>
      <c r="E175" s="110">
        <v>34</v>
      </c>
      <c r="F175" s="114" t="s">
        <v>369</v>
      </c>
      <c r="G175" s="117" t="s">
        <v>76</v>
      </c>
      <c r="H175" s="113" t="s">
        <v>227</v>
      </c>
      <c r="I175" s="109" t="s">
        <v>76</v>
      </c>
      <c r="J175" s="1"/>
    </row>
    <row r="176" spans="1:10" ht="12.75" customHeight="1">
      <c r="A176" s="108" t="s">
        <v>251</v>
      </c>
      <c r="B176" s="109" t="s">
        <v>71</v>
      </c>
      <c r="C176" s="435" t="s">
        <v>0</v>
      </c>
      <c r="D176" s="435"/>
      <c r="E176" s="110">
        <v>5</v>
      </c>
      <c r="F176" s="114" t="s">
        <v>369</v>
      </c>
      <c r="G176" s="117" t="s">
        <v>76</v>
      </c>
      <c r="H176" s="113" t="s">
        <v>250</v>
      </c>
      <c r="I176" s="109" t="s">
        <v>76</v>
      </c>
      <c r="J176" s="1"/>
    </row>
    <row r="177" spans="1:10" ht="12.75" customHeight="1">
      <c r="A177" s="108" t="s">
        <v>249</v>
      </c>
      <c r="B177" s="109" t="s">
        <v>71</v>
      </c>
      <c r="C177" s="432" t="s">
        <v>355</v>
      </c>
      <c r="D177" s="432"/>
      <c r="E177" s="110">
        <v>13</v>
      </c>
      <c r="F177" s="114" t="s">
        <v>369</v>
      </c>
      <c r="G177" s="117" t="s">
        <v>76</v>
      </c>
      <c r="H177" s="113" t="s">
        <v>248</v>
      </c>
      <c r="I177" s="109" t="s">
        <v>76</v>
      </c>
      <c r="J177" s="1"/>
    </row>
    <row r="178" spans="1:10" ht="12.75" customHeight="1">
      <c r="A178" s="108" t="s">
        <v>247</v>
      </c>
      <c r="B178" s="109" t="s">
        <v>71</v>
      </c>
      <c r="C178" s="438" t="s">
        <v>352</v>
      </c>
      <c r="D178" s="438"/>
      <c r="E178" s="110">
        <v>19</v>
      </c>
      <c r="F178" s="114" t="s">
        <v>369</v>
      </c>
      <c r="G178" s="117" t="s">
        <v>76</v>
      </c>
      <c r="H178" s="113" t="s">
        <v>4</v>
      </c>
      <c r="I178" s="109" t="s">
        <v>76</v>
      </c>
      <c r="J178" s="1"/>
    </row>
    <row r="179" spans="1:10" ht="12.75" customHeight="1">
      <c r="A179" s="108" t="s">
        <v>246</v>
      </c>
      <c r="B179" s="109" t="s">
        <v>71</v>
      </c>
      <c r="C179" s="432" t="s">
        <v>355</v>
      </c>
      <c r="D179" s="432"/>
      <c r="E179" s="110">
        <v>18</v>
      </c>
      <c r="F179" s="111" t="s">
        <v>353</v>
      </c>
      <c r="G179" s="117" t="s">
        <v>76</v>
      </c>
      <c r="H179" s="113" t="s">
        <v>245</v>
      </c>
      <c r="I179" s="109" t="s">
        <v>76</v>
      </c>
      <c r="J179" s="1"/>
    </row>
    <row r="180" spans="1:10" ht="12.75" customHeight="1">
      <c r="A180" s="108" t="s">
        <v>244</v>
      </c>
      <c r="B180" s="109" t="s">
        <v>71</v>
      </c>
      <c r="C180" s="435" t="s">
        <v>0</v>
      </c>
      <c r="D180" s="435"/>
      <c r="E180" s="110">
        <v>40</v>
      </c>
      <c r="F180" s="115" t="s">
        <v>368</v>
      </c>
      <c r="G180" s="117" t="s">
        <v>76</v>
      </c>
      <c r="H180" s="113" t="s">
        <v>243</v>
      </c>
      <c r="I180" s="109" t="s">
        <v>76</v>
      </c>
      <c r="J180" s="1"/>
    </row>
    <row r="181" spans="1:10" ht="12.75" customHeight="1">
      <c r="A181" s="108" t="s">
        <v>242</v>
      </c>
      <c r="B181" s="109" t="s">
        <v>71</v>
      </c>
      <c r="C181" s="433" t="s">
        <v>357</v>
      </c>
      <c r="D181" s="433"/>
      <c r="E181" s="110">
        <v>22</v>
      </c>
      <c r="F181" s="116" t="s">
        <v>351</v>
      </c>
      <c r="G181" s="117" t="s">
        <v>76</v>
      </c>
      <c r="H181" s="113" t="s">
        <v>241</v>
      </c>
      <c r="I181" s="109" t="s">
        <v>76</v>
      </c>
      <c r="J181" s="1"/>
    </row>
    <row r="182" spans="1:10" ht="12.75" customHeight="1">
      <c r="A182" s="108" t="s">
        <v>240</v>
      </c>
      <c r="B182" s="109" t="s">
        <v>71</v>
      </c>
      <c r="C182" s="432" t="s">
        <v>355</v>
      </c>
      <c r="D182" s="432"/>
      <c r="E182" s="110">
        <v>10</v>
      </c>
      <c r="F182" s="114" t="s">
        <v>369</v>
      </c>
      <c r="G182" s="117" t="s">
        <v>76</v>
      </c>
      <c r="H182" s="113" t="s">
        <v>239</v>
      </c>
      <c r="I182" s="109" t="s">
        <v>76</v>
      </c>
      <c r="J182" s="1"/>
    </row>
    <row r="183" spans="1:10" ht="12.75" customHeight="1">
      <c r="A183" s="108" t="s">
        <v>238</v>
      </c>
      <c r="B183" s="109" t="s">
        <v>71</v>
      </c>
      <c r="C183" s="432" t="s">
        <v>355</v>
      </c>
      <c r="D183" s="432"/>
      <c r="E183" s="110">
        <v>4</v>
      </c>
      <c r="F183" s="114" t="s">
        <v>369</v>
      </c>
      <c r="G183" s="115" t="s">
        <v>389</v>
      </c>
      <c r="H183" s="113" t="s">
        <v>237</v>
      </c>
      <c r="I183" s="109" t="s">
        <v>79</v>
      </c>
      <c r="J183" s="1"/>
    </row>
    <row r="184" spans="1:10" ht="12.75" customHeight="1">
      <c r="A184" s="108" t="s">
        <v>397</v>
      </c>
      <c r="B184" s="109" t="s">
        <v>70</v>
      </c>
      <c r="C184" s="283" t="s">
        <v>59</v>
      </c>
      <c r="D184" s="284"/>
      <c r="E184" s="110">
        <v>1.1</v>
      </c>
      <c r="F184" s="116" t="s">
        <v>351</v>
      </c>
      <c r="G184" s="117" t="s">
        <v>76</v>
      </c>
      <c r="H184" s="113" t="s">
        <v>398</v>
      </c>
      <c r="I184" s="109" t="s">
        <v>76</v>
      </c>
      <c r="J184" s="1"/>
    </row>
    <row r="185" spans="1:10" ht="12.75" customHeight="1">
      <c r="A185" s="108" t="s">
        <v>36</v>
      </c>
      <c r="B185" s="109" t="s">
        <v>70</v>
      </c>
      <c r="C185" s="435" t="s">
        <v>0</v>
      </c>
      <c r="D185" s="435"/>
      <c r="E185" s="110">
        <v>22.3</v>
      </c>
      <c r="F185" s="116" t="s">
        <v>351</v>
      </c>
      <c r="G185" s="112" t="s">
        <v>390</v>
      </c>
      <c r="H185" s="113" t="s">
        <v>236</v>
      </c>
      <c r="I185" s="109" t="s">
        <v>225</v>
      </c>
      <c r="J185" s="1"/>
    </row>
    <row r="186" spans="1:10" ht="12.75" customHeight="1">
      <c r="A186" s="108" t="s">
        <v>37</v>
      </c>
      <c r="B186" s="109" t="s">
        <v>70</v>
      </c>
      <c r="C186" s="435" t="s">
        <v>0</v>
      </c>
      <c r="D186" s="435"/>
      <c r="E186" s="110">
        <v>16.2</v>
      </c>
      <c r="F186" s="116" t="s">
        <v>351</v>
      </c>
      <c r="G186" s="112" t="s">
        <v>390</v>
      </c>
      <c r="H186" s="113" t="s">
        <v>235</v>
      </c>
      <c r="I186" s="109" t="s">
        <v>225</v>
      </c>
      <c r="J186" s="1"/>
    </row>
    <row r="187" spans="1:10" ht="12.75" customHeight="1">
      <c r="A187" s="108" t="s">
        <v>234</v>
      </c>
      <c r="B187" s="109" t="s">
        <v>70</v>
      </c>
      <c r="C187" s="438" t="s">
        <v>352</v>
      </c>
      <c r="D187" s="438"/>
      <c r="E187" s="110">
        <v>10.15</v>
      </c>
      <c r="F187" s="116" t="s">
        <v>351</v>
      </c>
      <c r="G187" s="117" t="s">
        <v>76</v>
      </c>
      <c r="H187" s="113" t="s">
        <v>233</v>
      </c>
      <c r="I187" s="109" t="s">
        <v>76</v>
      </c>
      <c r="J187" s="1"/>
    </row>
    <row r="188" spans="1:10" ht="12.75" customHeight="1">
      <c r="A188" s="108" t="s">
        <v>38</v>
      </c>
      <c r="B188" s="109" t="s">
        <v>70</v>
      </c>
      <c r="C188" s="435" t="s">
        <v>0</v>
      </c>
      <c r="D188" s="435"/>
      <c r="E188" s="110">
        <v>33</v>
      </c>
      <c r="F188" s="116" t="s">
        <v>351</v>
      </c>
      <c r="G188" s="118" t="s">
        <v>367</v>
      </c>
      <c r="H188" s="113" t="s">
        <v>232</v>
      </c>
      <c r="I188" s="109" t="s">
        <v>72</v>
      </c>
      <c r="J188" s="1"/>
    </row>
    <row r="189" spans="1:10" ht="12.75" customHeight="1">
      <c r="A189" s="108" t="s">
        <v>38</v>
      </c>
      <c r="B189" s="109" t="s">
        <v>70</v>
      </c>
      <c r="C189" s="439" t="s">
        <v>358</v>
      </c>
      <c r="D189" s="439"/>
      <c r="E189" s="110">
        <v>39.24</v>
      </c>
      <c r="F189" s="116" t="s">
        <v>351</v>
      </c>
      <c r="G189" s="119" t="s">
        <v>55</v>
      </c>
      <c r="H189" s="113" t="s">
        <v>231</v>
      </c>
      <c r="I189" s="109" t="s">
        <v>66</v>
      </c>
      <c r="J189" s="1"/>
    </row>
    <row r="190" spans="1:10" ht="12.75" customHeight="1">
      <c r="A190" s="108" t="s">
        <v>39</v>
      </c>
      <c r="B190" s="109" t="s">
        <v>70</v>
      </c>
      <c r="C190" s="439" t="s">
        <v>358</v>
      </c>
      <c r="D190" s="439"/>
      <c r="E190" s="110">
        <v>42.08</v>
      </c>
      <c r="F190" s="116" t="s">
        <v>351</v>
      </c>
      <c r="G190" s="119" t="s">
        <v>55</v>
      </c>
      <c r="H190" s="113" t="s">
        <v>230</v>
      </c>
      <c r="I190" s="109" t="s">
        <v>66</v>
      </c>
      <c r="J190" s="1"/>
    </row>
    <row r="191" spans="1:10" ht="12.75" customHeight="1">
      <c r="A191" s="108" t="s">
        <v>40</v>
      </c>
      <c r="B191" s="109" t="s">
        <v>70</v>
      </c>
      <c r="C191" s="435" t="s">
        <v>0</v>
      </c>
      <c r="D191" s="435"/>
      <c r="E191" s="110">
        <v>91.89</v>
      </c>
      <c r="F191" s="116" t="s">
        <v>351</v>
      </c>
      <c r="G191" s="200" t="s">
        <v>55</v>
      </c>
      <c r="H191" s="113" t="s">
        <v>229</v>
      </c>
      <c r="I191" s="109" t="s">
        <v>76</v>
      </c>
      <c r="J191" s="1"/>
    </row>
    <row r="192" spans="1:10" ht="12.75" customHeight="1">
      <c r="A192" s="108" t="s">
        <v>41</v>
      </c>
      <c r="B192" s="109" t="s">
        <v>70</v>
      </c>
      <c r="C192" s="434" t="s">
        <v>359</v>
      </c>
      <c r="D192" s="434"/>
      <c r="E192" s="110">
        <v>2.28</v>
      </c>
      <c r="F192" s="116" t="s">
        <v>351</v>
      </c>
      <c r="G192" s="112" t="s">
        <v>390</v>
      </c>
      <c r="H192" s="113" t="s">
        <v>228</v>
      </c>
      <c r="I192" s="109" t="s">
        <v>69</v>
      </c>
      <c r="J192" s="1"/>
    </row>
    <row r="193" spans="1:10" ht="12.75" customHeight="1">
      <c r="A193" s="108" t="s">
        <v>42</v>
      </c>
      <c r="B193" s="109" t="s">
        <v>70</v>
      </c>
      <c r="C193" s="434" t="s">
        <v>359</v>
      </c>
      <c r="D193" s="434"/>
      <c r="E193" s="110">
        <v>1.75</v>
      </c>
      <c r="F193" s="116" t="s">
        <v>351</v>
      </c>
      <c r="G193" s="112" t="s">
        <v>390</v>
      </c>
      <c r="H193" s="113" t="s">
        <v>114</v>
      </c>
      <c r="I193" s="109" t="s">
        <v>69</v>
      </c>
      <c r="J193" s="1"/>
    </row>
    <row r="194" spans="1:10" ht="12.75" customHeight="1">
      <c r="A194" s="108" t="s">
        <v>43</v>
      </c>
      <c r="B194" s="109" t="s">
        <v>70</v>
      </c>
      <c r="C194" s="432" t="s">
        <v>355</v>
      </c>
      <c r="D194" s="432"/>
      <c r="E194" s="110">
        <v>3.93</v>
      </c>
      <c r="F194" s="114" t="s">
        <v>369</v>
      </c>
      <c r="G194" s="115" t="s">
        <v>389</v>
      </c>
      <c r="H194" s="113" t="s">
        <v>227</v>
      </c>
      <c r="I194" s="109" t="s">
        <v>79</v>
      </c>
      <c r="J194" s="1"/>
    </row>
    <row r="195" spans="1:10" ht="12.75" customHeight="1">
      <c r="A195" s="108" t="s">
        <v>44</v>
      </c>
      <c r="B195" s="109" t="s">
        <v>70</v>
      </c>
      <c r="C195" s="434" t="s">
        <v>359</v>
      </c>
      <c r="D195" s="434"/>
      <c r="E195" s="110">
        <v>2.28</v>
      </c>
      <c r="F195" s="116" t="s">
        <v>351</v>
      </c>
      <c r="G195" s="112" t="s">
        <v>390</v>
      </c>
      <c r="H195" s="113" t="s">
        <v>67</v>
      </c>
      <c r="I195" s="109" t="s">
        <v>225</v>
      </c>
      <c r="J195" s="1"/>
    </row>
    <row r="196" spans="1:10" ht="12.75" customHeight="1">
      <c r="A196" s="108" t="s">
        <v>45</v>
      </c>
      <c r="B196" s="109" t="s">
        <v>70</v>
      </c>
      <c r="C196" s="434" t="s">
        <v>359</v>
      </c>
      <c r="D196" s="434"/>
      <c r="E196" s="110">
        <v>4.97</v>
      </c>
      <c r="F196" s="116" t="s">
        <v>351</v>
      </c>
      <c r="G196" s="112" t="s">
        <v>390</v>
      </c>
      <c r="H196" s="113" t="s">
        <v>226</v>
      </c>
      <c r="I196" s="109" t="s">
        <v>225</v>
      </c>
      <c r="J196" s="1"/>
    </row>
    <row r="197" spans="1:10" ht="12.75" customHeight="1">
      <c r="A197" s="108" t="s">
        <v>46</v>
      </c>
      <c r="B197" s="109" t="s">
        <v>70</v>
      </c>
      <c r="C197" s="435" t="s">
        <v>0</v>
      </c>
      <c r="D197" s="435"/>
      <c r="E197" s="110">
        <v>23.93</v>
      </c>
      <c r="F197" s="116" t="s">
        <v>351</v>
      </c>
      <c r="G197" s="200" t="s">
        <v>55</v>
      </c>
      <c r="H197" s="113" t="s">
        <v>224</v>
      </c>
      <c r="I197" s="109" t="s">
        <v>76</v>
      </c>
      <c r="J197" s="1"/>
    </row>
    <row r="198" spans="1:10" ht="12.75" customHeight="1">
      <c r="A198" s="108" t="s">
        <v>47</v>
      </c>
      <c r="B198" s="109" t="s">
        <v>70</v>
      </c>
      <c r="C198" s="439" t="s">
        <v>358</v>
      </c>
      <c r="D198" s="439"/>
      <c r="E198" s="110">
        <v>27.83</v>
      </c>
      <c r="F198" s="116" t="s">
        <v>351</v>
      </c>
      <c r="G198" s="119" t="s">
        <v>55</v>
      </c>
      <c r="H198" s="113" t="s">
        <v>223</v>
      </c>
      <c r="I198" s="109" t="s">
        <v>66</v>
      </c>
      <c r="J198" s="1"/>
    </row>
    <row r="199" spans="1:10" ht="12.75" customHeight="1">
      <c r="A199" s="108" t="s">
        <v>48</v>
      </c>
      <c r="B199" s="109" t="s">
        <v>70</v>
      </c>
      <c r="C199" s="439" t="s">
        <v>358</v>
      </c>
      <c r="D199" s="439"/>
      <c r="E199" s="110">
        <v>30.56</v>
      </c>
      <c r="F199" s="116" t="s">
        <v>351</v>
      </c>
      <c r="G199" s="119" t="s">
        <v>55</v>
      </c>
      <c r="H199" s="113" t="s">
        <v>222</v>
      </c>
      <c r="I199" s="109" t="s">
        <v>66</v>
      </c>
      <c r="J199" s="1"/>
    </row>
    <row r="200" spans="1:10" ht="12.75" customHeight="1">
      <c r="A200" s="108" t="s">
        <v>49</v>
      </c>
      <c r="B200" s="109" t="s">
        <v>70</v>
      </c>
      <c r="C200" s="435" t="s">
        <v>0</v>
      </c>
      <c r="D200" s="435"/>
      <c r="E200" s="110">
        <v>10.55</v>
      </c>
      <c r="F200" s="116" t="s">
        <v>351</v>
      </c>
      <c r="G200" s="117" t="s">
        <v>76</v>
      </c>
      <c r="H200" s="113" t="s">
        <v>221</v>
      </c>
      <c r="I200" s="109" t="s">
        <v>76</v>
      </c>
      <c r="J200" s="1"/>
    </row>
    <row r="201" spans="1:10" ht="12.75" customHeight="1">
      <c r="A201" s="108" t="s">
        <v>50</v>
      </c>
      <c r="B201" s="109" t="s">
        <v>70</v>
      </c>
      <c r="C201" s="439" t="s">
        <v>358</v>
      </c>
      <c r="D201" s="439"/>
      <c r="E201" s="110">
        <v>42.28</v>
      </c>
      <c r="F201" s="116" t="s">
        <v>351</v>
      </c>
      <c r="G201" s="119" t="s">
        <v>55</v>
      </c>
      <c r="H201" s="113" t="s">
        <v>220</v>
      </c>
      <c r="I201" s="109" t="s">
        <v>66</v>
      </c>
      <c r="J201" s="1"/>
    </row>
    <row r="202" spans="1:10" ht="12.75" customHeight="1">
      <c r="A202" s="108" t="s">
        <v>219</v>
      </c>
      <c r="B202" s="109" t="s">
        <v>70</v>
      </c>
      <c r="C202" s="439" t="s">
        <v>358</v>
      </c>
      <c r="D202" s="439"/>
      <c r="E202" s="110">
        <v>19.59</v>
      </c>
      <c r="F202" s="116" t="s">
        <v>351</v>
      </c>
      <c r="G202" s="119" t="s">
        <v>55</v>
      </c>
      <c r="H202" s="113" t="s">
        <v>218</v>
      </c>
      <c r="I202" s="109" t="s">
        <v>66</v>
      </c>
      <c r="J202" s="1"/>
    </row>
    <row r="203" spans="1:10" ht="12.75" customHeight="1">
      <c r="A203" s="108" t="s">
        <v>217</v>
      </c>
      <c r="B203" s="109" t="s">
        <v>70</v>
      </c>
      <c r="C203" s="439" t="s">
        <v>358</v>
      </c>
      <c r="D203" s="439"/>
      <c r="E203" s="110">
        <v>142.6</v>
      </c>
      <c r="F203" s="116" t="s">
        <v>351</v>
      </c>
      <c r="G203" s="117" t="s">
        <v>76</v>
      </c>
      <c r="H203" s="113" t="s">
        <v>216</v>
      </c>
      <c r="I203" s="109" t="s">
        <v>215</v>
      </c>
      <c r="J203" s="1"/>
    </row>
    <row r="204" spans="1:10" ht="12.75" customHeight="1">
      <c r="A204" s="108" t="s">
        <v>214</v>
      </c>
      <c r="B204" s="109" t="s">
        <v>70</v>
      </c>
      <c r="C204" s="439" t="s">
        <v>358</v>
      </c>
      <c r="D204" s="439"/>
      <c r="E204" s="110">
        <v>0.8</v>
      </c>
      <c r="F204" s="116" t="s">
        <v>351</v>
      </c>
      <c r="G204" s="117" t="s">
        <v>76</v>
      </c>
      <c r="H204" s="113" t="s">
        <v>213</v>
      </c>
      <c r="I204" s="109" t="s">
        <v>76</v>
      </c>
      <c r="J204" s="1"/>
    </row>
    <row r="205" spans="1:10" ht="12.75" customHeight="1">
      <c r="A205" s="108" t="s">
        <v>212</v>
      </c>
      <c r="B205" s="109" t="s">
        <v>70</v>
      </c>
      <c r="C205" s="435" t="s">
        <v>0</v>
      </c>
      <c r="D205" s="435"/>
      <c r="E205" s="110">
        <v>3.1</v>
      </c>
      <c r="F205" s="116" t="s">
        <v>351</v>
      </c>
      <c r="G205" s="117" t="s">
        <v>76</v>
      </c>
      <c r="H205" s="113" t="s">
        <v>211</v>
      </c>
      <c r="I205" s="109" t="s">
        <v>76</v>
      </c>
      <c r="J205" s="1"/>
    </row>
    <row r="206" spans="1:10" ht="12.75" customHeight="1">
      <c r="A206" s="108" t="s">
        <v>210</v>
      </c>
      <c r="B206" s="109" t="s">
        <v>70</v>
      </c>
      <c r="C206" s="432" t="s">
        <v>355</v>
      </c>
      <c r="D206" s="432"/>
      <c r="E206" s="110">
        <v>5.23</v>
      </c>
      <c r="F206" s="115" t="s">
        <v>368</v>
      </c>
      <c r="G206" s="117" t="s">
        <v>76</v>
      </c>
      <c r="H206" s="113" t="s">
        <v>209</v>
      </c>
      <c r="I206" s="109" t="s">
        <v>76</v>
      </c>
      <c r="J206" s="1"/>
    </row>
    <row r="207" spans="1:10" ht="12.75" customHeight="1">
      <c r="A207" s="108" t="s">
        <v>208</v>
      </c>
      <c r="B207" s="109" t="s">
        <v>70</v>
      </c>
      <c r="C207" s="439" t="s">
        <v>358</v>
      </c>
      <c r="D207" s="439"/>
      <c r="E207" s="110">
        <v>20.93</v>
      </c>
      <c r="F207" s="116" t="s">
        <v>351</v>
      </c>
      <c r="G207" s="117" t="s">
        <v>76</v>
      </c>
      <c r="H207" s="113" t="s">
        <v>207</v>
      </c>
      <c r="I207" s="109" t="s">
        <v>76</v>
      </c>
      <c r="J207" s="1"/>
    </row>
    <row r="208" spans="1:10" ht="12.75" customHeight="1">
      <c r="A208" s="108" t="s">
        <v>51</v>
      </c>
      <c r="B208" s="109" t="s">
        <v>70</v>
      </c>
      <c r="C208" s="440" t="s">
        <v>2</v>
      </c>
      <c r="D208" s="440"/>
      <c r="E208" s="110">
        <v>15.48</v>
      </c>
      <c r="F208" s="116" t="s">
        <v>351</v>
      </c>
      <c r="G208" s="117" t="s">
        <v>76</v>
      </c>
      <c r="H208" s="113" t="s">
        <v>206</v>
      </c>
      <c r="I208" s="109" t="s">
        <v>76</v>
      </c>
      <c r="J208" s="1"/>
    </row>
    <row r="209" spans="1:10" ht="12.75" customHeight="1">
      <c r="A209" s="108" t="s">
        <v>5</v>
      </c>
      <c r="B209" s="109" t="s">
        <v>177</v>
      </c>
      <c r="C209" s="440" t="s">
        <v>2</v>
      </c>
      <c r="D209" s="440"/>
      <c r="E209" s="110">
        <v>23.19</v>
      </c>
      <c r="F209" s="116" t="s">
        <v>351</v>
      </c>
      <c r="G209" s="117" t="s">
        <v>76</v>
      </c>
      <c r="H209" s="113" t="s">
        <v>119</v>
      </c>
      <c r="I209" s="109" t="s">
        <v>76</v>
      </c>
      <c r="J209" s="1"/>
    </row>
    <row r="210" spans="1:10" ht="12.75" customHeight="1">
      <c r="A210" s="108" t="s">
        <v>6</v>
      </c>
      <c r="B210" s="109" t="s">
        <v>177</v>
      </c>
      <c r="C210" s="440" t="s">
        <v>2</v>
      </c>
      <c r="D210" s="440"/>
      <c r="E210" s="110">
        <v>21.37</v>
      </c>
      <c r="F210" s="116" t="s">
        <v>351</v>
      </c>
      <c r="G210" s="117" t="s">
        <v>76</v>
      </c>
      <c r="H210" s="113" t="s">
        <v>205</v>
      </c>
      <c r="I210" s="109" t="s">
        <v>76</v>
      </c>
      <c r="J210" s="1"/>
    </row>
    <row r="211" spans="1:10" ht="12.75" customHeight="1">
      <c r="A211" s="108" t="s">
        <v>7</v>
      </c>
      <c r="B211" s="109" t="s">
        <v>177</v>
      </c>
      <c r="C211" s="435" t="s">
        <v>0</v>
      </c>
      <c r="D211" s="435"/>
      <c r="E211" s="110">
        <v>55</v>
      </c>
      <c r="F211" s="116" t="s">
        <v>351</v>
      </c>
      <c r="G211" s="117" t="s">
        <v>76</v>
      </c>
      <c r="H211" s="113" t="s">
        <v>204</v>
      </c>
      <c r="I211" s="109" t="s">
        <v>76</v>
      </c>
      <c r="J211" s="1"/>
    </row>
    <row r="212" spans="1:10" ht="12.75" customHeight="1">
      <c r="A212" s="108" t="s">
        <v>203</v>
      </c>
      <c r="B212" s="109" t="s">
        <v>177</v>
      </c>
      <c r="C212" s="435" t="s">
        <v>0</v>
      </c>
      <c r="D212" s="435"/>
      <c r="E212" s="110">
        <v>24</v>
      </c>
      <c r="F212" s="116" t="s">
        <v>351</v>
      </c>
      <c r="G212" s="119" t="s">
        <v>55</v>
      </c>
      <c r="H212" s="113" t="s">
        <v>202</v>
      </c>
      <c r="I212" s="109" t="s">
        <v>66</v>
      </c>
      <c r="J212" s="1"/>
    </row>
    <row r="213" spans="1:10" ht="12.75" customHeight="1">
      <c r="A213" s="108" t="s">
        <v>201</v>
      </c>
      <c r="B213" s="109" t="s">
        <v>177</v>
      </c>
      <c r="C213" s="438" t="s">
        <v>352</v>
      </c>
      <c r="D213" s="438"/>
      <c r="E213" s="110">
        <v>13</v>
      </c>
      <c r="F213" s="116" t="s">
        <v>351</v>
      </c>
      <c r="G213" s="119" t="s">
        <v>55</v>
      </c>
      <c r="H213" s="113" t="s">
        <v>200</v>
      </c>
      <c r="I213" s="109" t="s">
        <v>66</v>
      </c>
      <c r="J213" s="1"/>
    </row>
    <row r="214" spans="1:10" ht="12.75" customHeight="1">
      <c r="A214" s="108" t="s">
        <v>8</v>
      </c>
      <c r="B214" s="109" t="s">
        <v>177</v>
      </c>
      <c r="C214" s="435" t="s">
        <v>0</v>
      </c>
      <c r="D214" s="435"/>
      <c r="E214" s="110">
        <v>3</v>
      </c>
      <c r="F214" s="116" t="s">
        <v>351</v>
      </c>
      <c r="G214" s="112" t="s">
        <v>390</v>
      </c>
      <c r="H214" s="113" t="s">
        <v>199</v>
      </c>
      <c r="I214" s="109" t="s">
        <v>69</v>
      </c>
      <c r="J214" s="1"/>
    </row>
    <row r="215" spans="1:10" ht="12.75" customHeight="1">
      <c r="A215" s="108" t="s">
        <v>9</v>
      </c>
      <c r="B215" s="109" t="s">
        <v>177</v>
      </c>
      <c r="C215" s="432" t="s">
        <v>355</v>
      </c>
      <c r="D215" s="432"/>
      <c r="E215" s="110">
        <v>1</v>
      </c>
      <c r="F215" s="116" t="s">
        <v>351</v>
      </c>
      <c r="G215" s="112" t="s">
        <v>390</v>
      </c>
      <c r="H215" s="113" t="s">
        <v>3</v>
      </c>
      <c r="I215" s="109" t="s">
        <v>69</v>
      </c>
      <c r="J215" s="1"/>
    </row>
    <row r="216" spans="1:10" ht="12.75" customHeight="1">
      <c r="A216" s="108" t="s">
        <v>198</v>
      </c>
      <c r="B216" s="109" t="s">
        <v>177</v>
      </c>
      <c r="C216" s="438" t="s">
        <v>352</v>
      </c>
      <c r="D216" s="438"/>
      <c r="E216" s="110">
        <v>44</v>
      </c>
      <c r="F216" s="116" t="s">
        <v>351</v>
      </c>
      <c r="G216" s="119" t="s">
        <v>55</v>
      </c>
      <c r="H216" s="113" t="s">
        <v>197</v>
      </c>
      <c r="I216" s="109" t="s">
        <v>66</v>
      </c>
      <c r="J216" s="1"/>
    </row>
    <row r="217" spans="1:10" ht="12.75" customHeight="1">
      <c r="A217" s="108" t="s">
        <v>10</v>
      </c>
      <c r="B217" s="109" t="s">
        <v>177</v>
      </c>
      <c r="C217" s="438" t="s">
        <v>352</v>
      </c>
      <c r="D217" s="438"/>
      <c r="E217" s="110">
        <v>32</v>
      </c>
      <c r="F217" s="116" t="s">
        <v>351</v>
      </c>
      <c r="G217" s="119" t="s">
        <v>55</v>
      </c>
      <c r="H217" s="113" t="s">
        <v>196</v>
      </c>
      <c r="I217" s="109" t="s">
        <v>66</v>
      </c>
      <c r="J217" s="1"/>
    </row>
    <row r="218" spans="1:10" ht="12.75" customHeight="1">
      <c r="A218" s="108" t="s">
        <v>11</v>
      </c>
      <c r="B218" s="109" t="s">
        <v>177</v>
      </c>
      <c r="C218" s="438" t="s">
        <v>352</v>
      </c>
      <c r="D218" s="438"/>
      <c r="E218" s="110">
        <v>62</v>
      </c>
      <c r="F218" s="116" t="s">
        <v>351</v>
      </c>
      <c r="G218" s="119" t="s">
        <v>55</v>
      </c>
      <c r="H218" s="113" t="s">
        <v>60</v>
      </c>
      <c r="I218" s="109" t="s">
        <v>66</v>
      </c>
      <c r="J218" s="1"/>
    </row>
    <row r="219" spans="1:10" ht="12.75" customHeight="1">
      <c r="A219" s="108" t="s">
        <v>12</v>
      </c>
      <c r="B219" s="109" t="s">
        <v>177</v>
      </c>
      <c r="C219" s="434" t="s">
        <v>359</v>
      </c>
      <c r="D219" s="434"/>
      <c r="E219" s="110">
        <v>4</v>
      </c>
      <c r="F219" s="116" t="s">
        <v>351</v>
      </c>
      <c r="G219" s="112" t="s">
        <v>390</v>
      </c>
      <c r="H219" s="113" t="s">
        <v>195</v>
      </c>
      <c r="I219" s="109" t="s">
        <v>69</v>
      </c>
      <c r="J219" s="1"/>
    </row>
    <row r="220" spans="1:10" ht="12.75" customHeight="1">
      <c r="A220" s="108" t="s">
        <v>13</v>
      </c>
      <c r="B220" s="109" t="s">
        <v>177</v>
      </c>
      <c r="C220" s="434" t="s">
        <v>359</v>
      </c>
      <c r="D220" s="434"/>
      <c r="E220" s="110">
        <v>2</v>
      </c>
      <c r="F220" s="116" t="s">
        <v>351</v>
      </c>
      <c r="G220" s="112" t="s">
        <v>390</v>
      </c>
      <c r="H220" s="113" t="s">
        <v>194</v>
      </c>
      <c r="I220" s="109" t="s">
        <v>69</v>
      </c>
      <c r="J220" s="1"/>
    </row>
    <row r="221" spans="1:10" ht="12.75" customHeight="1">
      <c r="A221" s="108" t="s">
        <v>14</v>
      </c>
      <c r="B221" s="109" t="s">
        <v>177</v>
      </c>
      <c r="C221" s="435" t="s">
        <v>0</v>
      </c>
      <c r="D221" s="435"/>
      <c r="E221" s="110">
        <v>23</v>
      </c>
      <c r="F221" s="116" t="s">
        <v>351</v>
      </c>
      <c r="G221" s="117" t="s">
        <v>76</v>
      </c>
      <c r="H221" s="113" t="s">
        <v>193</v>
      </c>
      <c r="I221" s="109" t="s">
        <v>76</v>
      </c>
      <c r="J221" s="1"/>
    </row>
    <row r="222" spans="1:10" ht="12.75" customHeight="1">
      <c r="A222" s="108" t="s">
        <v>15</v>
      </c>
      <c r="B222" s="109" t="s">
        <v>177</v>
      </c>
      <c r="C222" s="439" t="s">
        <v>358</v>
      </c>
      <c r="D222" s="439"/>
      <c r="E222" s="110">
        <v>27</v>
      </c>
      <c r="F222" s="116" t="s">
        <v>351</v>
      </c>
      <c r="G222" s="119" t="s">
        <v>55</v>
      </c>
      <c r="H222" s="113" t="s">
        <v>192</v>
      </c>
      <c r="I222" s="109" t="s">
        <v>66</v>
      </c>
      <c r="J222" s="1"/>
    </row>
    <row r="223" spans="1:10" ht="12.75" customHeight="1">
      <c r="A223" s="108" t="s">
        <v>16</v>
      </c>
      <c r="B223" s="109" t="s">
        <v>177</v>
      </c>
      <c r="C223" s="439" t="s">
        <v>358</v>
      </c>
      <c r="D223" s="439"/>
      <c r="E223" s="110">
        <v>11</v>
      </c>
      <c r="F223" s="116" t="s">
        <v>351</v>
      </c>
      <c r="G223" s="119" t="s">
        <v>55</v>
      </c>
      <c r="H223" s="113" t="s">
        <v>191</v>
      </c>
      <c r="I223" s="109" t="s">
        <v>66</v>
      </c>
      <c r="J223" s="1"/>
    </row>
    <row r="224" spans="1:10" ht="12.75" customHeight="1">
      <c r="A224" s="108" t="s">
        <v>17</v>
      </c>
      <c r="B224" s="109" t="s">
        <v>177</v>
      </c>
      <c r="C224" s="439" t="s">
        <v>358</v>
      </c>
      <c r="D224" s="439"/>
      <c r="E224" s="110">
        <v>25</v>
      </c>
      <c r="F224" s="116" t="s">
        <v>351</v>
      </c>
      <c r="G224" s="119" t="s">
        <v>55</v>
      </c>
      <c r="H224" s="113" t="s">
        <v>190</v>
      </c>
      <c r="I224" s="109" t="s">
        <v>66</v>
      </c>
      <c r="J224" s="1"/>
    </row>
    <row r="225" spans="1:10" ht="12.75" customHeight="1">
      <c r="A225" s="108" t="s">
        <v>18</v>
      </c>
      <c r="B225" s="109" t="s">
        <v>177</v>
      </c>
      <c r="C225" s="439" t="s">
        <v>358</v>
      </c>
      <c r="D225" s="439"/>
      <c r="E225" s="110">
        <v>25</v>
      </c>
      <c r="F225" s="116" t="s">
        <v>351</v>
      </c>
      <c r="G225" s="119" t="s">
        <v>55</v>
      </c>
      <c r="H225" s="113" t="s">
        <v>189</v>
      </c>
      <c r="I225" s="109" t="s">
        <v>66</v>
      </c>
      <c r="J225" s="1"/>
    </row>
    <row r="226" spans="1:10" ht="12.75" customHeight="1">
      <c r="A226" s="108" t="s">
        <v>19</v>
      </c>
      <c r="B226" s="109" t="s">
        <v>177</v>
      </c>
      <c r="C226" s="432" t="s">
        <v>355</v>
      </c>
      <c r="D226" s="432"/>
      <c r="E226" s="110">
        <v>58</v>
      </c>
      <c r="F226" s="116" t="s">
        <v>351</v>
      </c>
      <c r="G226" s="117" t="s">
        <v>76</v>
      </c>
      <c r="H226" s="113" t="s">
        <v>186</v>
      </c>
      <c r="I226" s="109" t="s">
        <v>76</v>
      </c>
      <c r="J226" s="1"/>
    </row>
    <row r="227" spans="1:10" ht="12.75" customHeight="1">
      <c r="A227" s="108" t="s">
        <v>20</v>
      </c>
      <c r="B227" s="109" t="s">
        <v>177</v>
      </c>
      <c r="C227" s="439" t="s">
        <v>358</v>
      </c>
      <c r="D227" s="439"/>
      <c r="E227" s="110">
        <v>37</v>
      </c>
      <c r="F227" s="116" t="s">
        <v>351</v>
      </c>
      <c r="G227" s="119" t="s">
        <v>55</v>
      </c>
      <c r="H227" s="113" t="s">
        <v>188</v>
      </c>
      <c r="I227" s="109" t="s">
        <v>66</v>
      </c>
      <c r="J227" s="1"/>
    </row>
    <row r="228" spans="1:10" ht="12.75" customHeight="1">
      <c r="A228" s="108" t="s">
        <v>21</v>
      </c>
      <c r="B228" s="109" t="s">
        <v>177</v>
      </c>
      <c r="C228" s="438" t="s">
        <v>352</v>
      </c>
      <c r="D228" s="438"/>
      <c r="E228" s="110">
        <v>11</v>
      </c>
      <c r="F228" s="116" t="s">
        <v>351</v>
      </c>
      <c r="G228" s="117" t="s">
        <v>76</v>
      </c>
      <c r="H228" s="113" t="s">
        <v>187</v>
      </c>
      <c r="I228" s="109" t="s">
        <v>76</v>
      </c>
      <c r="J228" s="1"/>
    </row>
    <row r="229" spans="1:10" ht="12.75" customHeight="1">
      <c r="A229" s="108" t="s">
        <v>22</v>
      </c>
      <c r="B229" s="109" t="s">
        <v>177</v>
      </c>
      <c r="C229" s="432" t="s">
        <v>355</v>
      </c>
      <c r="D229" s="432"/>
      <c r="E229" s="110">
        <v>30</v>
      </c>
      <c r="F229" s="111" t="s">
        <v>353</v>
      </c>
      <c r="G229" s="117" t="s">
        <v>76</v>
      </c>
      <c r="H229" s="113" t="s">
        <v>186</v>
      </c>
      <c r="I229" s="109" t="s">
        <v>76</v>
      </c>
      <c r="J229" s="1"/>
    </row>
    <row r="230" spans="1:10" ht="12.75" customHeight="1">
      <c r="A230" s="108" t="s">
        <v>23</v>
      </c>
      <c r="B230" s="109" t="s">
        <v>177</v>
      </c>
      <c r="C230" s="432" t="s">
        <v>355</v>
      </c>
      <c r="D230" s="432"/>
      <c r="E230" s="110">
        <v>31</v>
      </c>
      <c r="F230" s="111" t="s">
        <v>353</v>
      </c>
      <c r="G230" s="117" t="s">
        <v>76</v>
      </c>
      <c r="H230" s="113" t="s">
        <v>186</v>
      </c>
      <c r="I230" s="109" t="s">
        <v>76</v>
      </c>
      <c r="J230" s="1"/>
    </row>
    <row r="231" spans="1:10" ht="12.75" customHeight="1">
      <c r="A231" s="108" t="s">
        <v>24</v>
      </c>
      <c r="B231" s="109" t="s">
        <v>177</v>
      </c>
      <c r="C231" s="435" t="s">
        <v>0</v>
      </c>
      <c r="D231" s="435"/>
      <c r="E231" s="110">
        <v>14</v>
      </c>
      <c r="F231" s="111" t="s">
        <v>353</v>
      </c>
      <c r="G231" s="117" t="s">
        <v>76</v>
      </c>
      <c r="H231" s="113" t="s">
        <v>185</v>
      </c>
      <c r="I231" s="109" t="s">
        <v>76</v>
      </c>
      <c r="J231" s="1"/>
    </row>
    <row r="232" spans="1:10" ht="12.75" customHeight="1">
      <c r="A232" s="108" t="s">
        <v>25</v>
      </c>
      <c r="B232" s="109" t="s">
        <v>177</v>
      </c>
      <c r="C232" s="438" t="s">
        <v>352</v>
      </c>
      <c r="D232" s="438"/>
      <c r="E232" s="110">
        <v>27</v>
      </c>
      <c r="F232" s="116" t="s">
        <v>351</v>
      </c>
      <c r="G232" s="117" t="s">
        <v>76</v>
      </c>
      <c r="H232" s="113" t="s">
        <v>184</v>
      </c>
      <c r="I232" s="109" t="s">
        <v>76</v>
      </c>
      <c r="J232" s="1"/>
    </row>
    <row r="233" spans="1:10" ht="12.75" customHeight="1">
      <c r="A233" s="108" t="s">
        <v>26</v>
      </c>
      <c r="B233" s="109" t="s">
        <v>177</v>
      </c>
      <c r="C233" s="434" t="s">
        <v>359</v>
      </c>
      <c r="D233" s="434"/>
      <c r="E233" s="110">
        <v>5</v>
      </c>
      <c r="F233" s="116" t="s">
        <v>351</v>
      </c>
      <c r="G233" s="112" t="s">
        <v>390</v>
      </c>
      <c r="H233" s="113" t="s">
        <v>182</v>
      </c>
      <c r="I233" s="109" t="s">
        <v>69</v>
      </c>
      <c r="J233" s="1"/>
    </row>
    <row r="234" spans="1:10" ht="12.75" customHeight="1">
      <c r="A234" s="108" t="s">
        <v>27</v>
      </c>
      <c r="B234" s="109" t="s">
        <v>177</v>
      </c>
      <c r="C234" s="435" t="s">
        <v>0</v>
      </c>
      <c r="D234" s="435"/>
      <c r="E234" s="110">
        <v>4</v>
      </c>
      <c r="F234" s="116" t="s">
        <v>351</v>
      </c>
      <c r="G234" s="112" t="s">
        <v>390</v>
      </c>
      <c r="H234" s="113" t="s">
        <v>181</v>
      </c>
      <c r="I234" s="109" t="s">
        <v>69</v>
      </c>
      <c r="J234" s="1"/>
    </row>
    <row r="235" spans="1:10" ht="12.75" customHeight="1">
      <c r="A235" s="108" t="s">
        <v>28</v>
      </c>
      <c r="B235" s="109" t="s">
        <v>177</v>
      </c>
      <c r="C235" s="434" t="s">
        <v>359</v>
      </c>
      <c r="D235" s="434"/>
      <c r="E235" s="110">
        <v>1</v>
      </c>
      <c r="F235" s="114" t="s">
        <v>369</v>
      </c>
      <c r="G235" s="112" t="s">
        <v>390</v>
      </c>
      <c r="H235" s="113" t="s">
        <v>183</v>
      </c>
      <c r="I235" s="109" t="s">
        <v>69</v>
      </c>
      <c r="J235" s="1"/>
    </row>
    <row r="236" spans="1:10" ht="12.75" customHeight="1">
      <c r="A236" s="108" t="s">
        <v>29</v>
      </c>
      <c r="B236" s="109" t="s">
        <v>177</v>
      </c>
      <c r="C236" s="434" t="s">
        <v>359</v>
      </c>
      <c r="D236" s="434"/>
      <c r="E236" s="110">
        <v>1</v>
      </c>
      <c r="F236" s="116" t="s">
        <v>351</v>
      </c>
      <c r="G236" s="112" t="s">
        <v>390</v>
      </c>
      <c r="H236" s="113" t="s">
        <v>114</v>
      </c>
      <c r="I236" s="109" t="s">
        <v>69</v>
      </c>
      <c r="J236" s="1"/>
    </row>
    <row r="237" spans="1:10" ht="12.75" customHeight="1">
      <c r="A237" s="108" t="s">
        <v>30</v>
      </c>
      <c r="B237" s="109" t="s">
        <v>177</v>
      </c>
      <c r="C237" s="434" t="s">
        <v>359</v>
      </c>
      <c r="D237" s="434"/>
      <c r="E237" s="110">
        <v>7</v>
      </c>
      <c r="F237" s="116" t="s">
        <v>351</v>
      </c>
      <c r="G237" s="112" t="s">
        <v>390</v>
      </c>
      <c r="H237" s="113" t="s">
        <v>182</v>
      </c>
      <c r="I237" s="109" t="s">
        <v>69</v>
      </c>
      <c r="J237" s="1"/>
    </row>
    <row r="238" spans="1:10" ht="12.75" customHeight="1">
      <c r="A238" s="108" t="s">
        <v>31</v>
      </c>
      <c r="B238" s="109" t="s">
        <v>177</v>
      </c>
      <c r="C238" s="435" t="s">
        <v>0</v>
      </c>
      <c r="D238" s="435"/>
      <c r="E238" s="110">
        <v>5</v>
      </c>
      <c r="F238" s="116" t="s">
        <v>351</v>
      </c>
      <c r="G238" s="112" t="s">
        <v>390</v>
      </c>
      <c r="H238" s="113" t="s">
        <v>181</v>
      </c>
      <c r="I238" s="109" t="s">
        <v>69</v>
      </c>
      <c r="J238" s="1"/>
    </row>
    <row r="239" spans="1:10" ht="12.75" customHeight="1">
      <c r="A239" s="108" t="s">
        <v>32</v>
      </c>
      <c r="B239" s="109" t="s">
        <v>177</v>
      </c>
      <c r="C239" s="434" t="s">
        <v>359</v>
      </c>
      <c r="D239" s="434"/>
      <c r="E239" s="110">
        <v>1</v>
      </c>
      <c r="F239" s="116" t="s">
        <v>351</v>
      </c>
      <c r="G239" s="112" t="s">
        <v>390</v>
      </c>
      <c r="H239" s="113" t="s">
        <v>180</v>
      </c>
      <c r="I239" s="109" t="s">
        <v>69</v>
      </c>
      <c r="J239" s="1"/>
    </row>
    <row r="240" spans="1:10" ht="12.75" customHeight="1">
      <c r="A240" s="108" t="s">
        <v>33</v>
      </c>
      <c r="B240" s="109" t="s">
        <v>177</v>
      </c>
      <c r="C240" s="434" t="s">
        <v>359</v>
      </c>
      <c r="D240" s="434"/>
      <c r="E240" s="110">
        <v>1</v>
      </c>
      <c r="F240" s="116" t="s">
        <v>351</v>
      </c>
      <c r="G240" s="112" t="s">
        <v>390</v>
      </c>
      <c r="H240" s="113" t="s">
        <v>114</v>
      </c>
      <c r="I240" s="109" t="s">
        <v>69</v>
      </c>
      <c r="J240" s="1"/>
    </row>
    <row r="241" spans="1:10" ht="12.75" customHeight="1">
      <c r="A241" s="108" t="s">
        <v>179</v>
      </c>
      <c r="B241" s="109" t="s">
        <v>177</v>
      </c>
      <c r="C241" s="434" t="s">
        <v>359</v>
      </c>
      <c r="D241" s="434"/>
      <c r="E241" s="110">
        <v>18.3</v>
      </c>
      <c r="F241" s="116" t="s">
        <v>351</v>
      </c>
      <c r="G241" s="117" t="s">
        <v>76</v>
      </c>
      <c r="H241" s="113" t="s">
        <v>178</v>
      </c>
      <c r="I241" s="109" t="s">
        <v>76</v>
      </c>
      <c r="J241" s="1"/>
    </row>
    <row r="242" spans="1:10" ht="12.75" customHeight="1">
      <c r="A242" s="108" t="s">
        <v>34</v>
      </c>
      <c r="B242" s="109" t="s">
        <v>177</v>
      </c>
      <c r="C242" s="434" t="s">
        <v>359</v>
      </c>
      <c r="D242" s="434"/>
      <c r="E242" s="110">
        <v>5</v>
      </c>
      <c r="F242" s="115" t="s">
        <v>368</v>
      </c>
      <c r="G242" s="115" t="s">
        <v>389</v>
      </c>
      <c r="H242" s="113" t="s">
        <v>115</v>
      </c>
      <c r="I242" s="109" t="s">
        <v>176</v>
      </c>
      <c r="J242" s="1"/>
    </row>
    <row r="243" spans="1:10" ht="12.75" customHeight="1">
      <c r="A243" s="108">
        <v>101</v>
      </c>
      <c r="B243" s="109" t="s">
        <v>157</v>
      </c>
      <c r="C243" s="434" t="s">
        <v>359</v>
      </c>
      <c r="D243" s="434"/>
      <c r="E243" s="110">
        <v>23.19</v>
      </c>
      <c r="F243" s="116" t="s">
        <v>351</v>
      </c>
      <c r="G243" s="117" t="s">
        <v>76</v>
      </c>
      <c r="H243" s="113" t="s">
        <v>155</v>
      </c>
      <c r="I243" s="109" t="s">
        <v>76</v>
      </c>
      <c r="J243" s="1"/>
    </row>
    <row r="244" spans="1:10" ht="12.75" customHeight="1">
      <c r="A244" s="108">
        <v>102</v>
      </c>
      <c r="B244" s="109" t="s">
        <v>157</v>
      </c>
      <c r="C244" s="434" t="s">
        <v>359</v>
      </c>
      <c r="D244" s="434"/>
      <c r="E244" s="110">
        <v>1.1</v>
      </c>
      <c r="F244" s="116" t="s">
        <v>351</v>
      </c>
      <c r="G244" s="117" t="s">
        <v>76</v>
      </c>
      <c r="H244" s="113" t="s">
        <v>59</v>
      </c>
      <c r="I244" s="109" t="s">
        <v>76</v>
      </c>
      <c r="J244" s="1"/>
    </row>
    <row r="245" spans="1:10" ht="12.75" customHeight="1">
      <c r="A245" s="108">
        <v>103</v>
      </c>
      <c r="B245" s="109" t="s">
        <v>157</v>
      </c>
      <c r="C245" s="434" t="s">
        <v>359</v>
      </c>
      <c r="D245" s="434"/>
      <c r="E245" s="110">
        <v>6.5</v>
      </c>
      <c r="F245" s="116" t="s">
        <v>351</v>
      </c>
      <c r="G245" s="112" t="s">
        <v>390</v>
      </c>
      <c r="H245" s="113" t="s">
        <v>175</v>
      </c>
      <c r="I245" s="109" t="s">
        <v>69</v>
      </c>
      <c r="J245" s="1"/>
    </row>
    <row r="246" spans="1:10" ht="12.75" customHeight="1">
      <c r="A246" s="108">
        <v>104</v>
      </c>
      <c r="B246" s="109" t="s">
        <v>157</v>
      </c>
      <c r="C246" s="434" t="s">
        <v>359</v>
      </c>
      <c r="D246" s="434"/>
      <c r="E246" s="110">
        <v>2.4</v>
      </c>
      <c r="F246" s="116" t="s">
        <v>351</v>
      </c>
      <c r="G246" s="112" t="s">
        <v>390</v>
      </c>
      <c r="H246" s="113" t="s">
        <v>67</v>
      </c>
      <c r="I246" s="109" t="s">
        <v>69</v>
      </c>
      <c r="J246" s="1"/>
    </row>
    <row r="247" spans="1:10" ht="12.75" customHeight="1">
      <c r="A247" s="108">
        <v>105</v>
      </c>
      <c r="B247" s="109" t="s">
        <v>157</v>
      </c>
      <c r="C247" s="434" t="s">
        <v>359</v>
      </c>
      <c r="D247" s="434"/>
      <c r="E247" s="110">
        <v>8.1</v>
      </c>
      <c r="F247" s="116" t="s">
        <v>351</v>
      </c>
      <c r="G247" s="112" t="s">
        <v>390</v>
      </c>
      <c r="H247" s="113" t="s">
        <v>175</v>
      </c>
      <c r="I247" s="109" t="s">
        <v>69</v>
      </c>
      <c r="J247" s="1"/>
    </row>
    <row r="248" spans="1:10" ht="12.75" customHeight="1">
      <c r="A248" s="108">
        <v>106</v>
      </c>
      <c r="B248" s="109" t="s">
        <v>157</v>
      </c>
      <c r="C248" s="433" t="s">
        <v>357</v>
      </c>
      <c r="D248" s="433"/>
      <c r="E248" s="110">
        <v>2.8</v>
      </c>
      <c r="F248" s="115" t="s">
        <v>368</v>
      </c>
      <c r="G248" s="112" t="s">
        <v>390</v>
      </c>
      <c r="H248" s="113" t="s">
        <v>132</v>
      </c>
      <c r="I248" s="109" t="s">
        <v>69</v>
      </c>
      <c r="J248" s="1"/>
    </row>
    <row r="249" spans="1:10" ht="12.75" customHeight="1">
      <c r="A249" s="108">
        <v>107</v>
      </c>
      <c r="B249" s="109" t="s">
        <v>157</v>
      </c>
      <c r="C249" s="435" t="s">
        <v>0</v>
      </c>
      <c r="D249" s="435"/>
      <c r="E249" s="110">
        <v>122.3</v>
      </c>
      <c r="F249" s="116" t="s">
        <v>351</v>
      </c>
      <c r="G249" s="120" t="s">
        <v>54</v>
      </c>
      <c r="H249" s="113" t="s">
        <v>174</v>
      </c>
      <c r="I249" s="109" t="s">
        <v>78</v>
      </c>
      <c r="J249" s="1"/>
    </row>
    <row r="250" spans="1:10" ht="12.75" customHeight="1">
      <c r="A250" s="108">
        <v>109</v>
      </c>
      <c r="B250" s="109" t="s">
        <v>157</v>
      </c>
      <c r="C250" s="440" t="s">
        <v>2</v>
      </c>
      <c r="D250" s="440"/>
      <c r="E250" s="110">
        <v>11.13</v>
      </c>
      <c r="F250" s="116" t="s">
        <v>351</v>
      </c>
      <c r="G250" s="117" t="s">
        <v>76</v>
      </c>
      <c r="H250" s="113" t="s">
        <v>173</v>
      </c>
      <c r="I250" s="109" t="s">
        <v>76</v>
      </c>
      <c r="J250" s="1"/>
    </row>
    <row r="251" spans="1:10" ht="12.75" customHeight="1">
      <c r="A251" s="108">
        <v>110</v>
      </c>
      <c r="B251" s="109" t="s">
        <v>157</v>
      </c>
      <c r="C251" s="441" t="s">
        <v>354</v>
      </c>
      <c r="D251" s="441"/>
      <c r="E251" s="110">
        <v>4.6</v>
      </c>
      <c r="F251" s="116" t="s">
        <v>351</v>
      </c>
      <c r="G251" s="120" t="s">
        <v>54</v>
      </c>
      <c r="H251" s="113" t="s">
        <v>166</v>
      </c>
      <c r="I251" s="109" t="s">
        <v>78</v>
      </c>
      <c r="J251" s="1"/>
    </row>
    <row r="252" spans="1:10" ht="12.75" customHeight="1">
      <c r="A252" s="108">
        <v>111</v>
      </c>
      <c r="B252" s="109" t="s">
        <v>157</v>
      </c>
      <c r="C252" s="432" t="s">
        <v>355</v>
      </c>
      <c r="D252" s="432"/>
      <c r="E252" s="110">
        <v>5.1</v>
      </c>
      <c r="F252" s="115" t="s">
        <v>368</v>
      </c>
      <c r="G252" s="120" t="s">
        <v>54</v>
      </c>
      <c r="H252" s="113" t="s">
        <v>172</v>
      </c>
      <c r="I252" s="109" t="s">
        <v>78</v>
      </c>
      <c r="J252" s="1"/>
    </row>
    <row r="253" spans="1:10" ht="12.75" customHeight="1">
      <c r="A253" s="108">
        <v>112</v>
      </c>
      <c r="B253" s="109" t="s">
        <v>157</v>
      </c>
      <c r="C253" s="438" t="s">
        <v>352</v>
      </c>
      <c r="D253" s="438"/>
      <c r="E253" s="110">
        <v>18.1</v>
      </c>
      <c r="F253" s="116" t="s">
        <v>351</v>
      </c>
      <c r="G253" s="120" t="s">
        <v>54</v>
      </c>
      <c r="H253" s="113" t="s">
        <v>171</v>
      </c>
      <c r="I253" s="109" t="s">
        <v>78</v>
      </c>
      <c r="J253" s="1"/>
    </row>
    <row r="254" spans="1:10" ht="12.75" customHeight="1">
      <c r="A254" s="108">
        <v>113</v>
      </c>
      <c r="B254" s="109" t="s">
        <v>157</v>
      </c>
      <c r="C254" s="438" t="s">
        <v>352</v>
      </c>
      <c r="D254" s="438"/>
      <c r="E254" s="110">
        <v>26.9</v>
      </c>
      <c r="F254" s="116" t="s">
        <v>351</v>
      </c>
      <c r="G254" s="120" t="s">
        <v>54</v>
      </c>
      <c r="H254" s="113" t="s">
        <v>170</v>
      </c>
      <c r="I254" s="109" t="s">
        <v>78</v>
      </c>
      <c r="J254" s="1"/>
    </row>
    <row r="255" spans="1:10" ht="12.75" customHeight="1">
      <c r="A255" s="108">
        <v>114</v>
      </c>
      <c r="B255" s="109" t="s">
        <v>157</v>
      </c>
      <c r="C255" s="438" t="s">
        <v>352</v>
      </c>
      <c r="D255" s="438"/>
      <c r="E255" s="110">
        <v>29.4</v>
      </c>
      <c r="F255" s="116" t="s">
        <v>351</v>
      </c>
      <c r="G255" s="120" t="s">
        <v>54</v>
      </c>
      <c r="H255" s="113" t="s">
        <v>169</v>
      </c>
      <c r="I255" s="109" t="s">
        <v>78</v>
      </c>
      <c r="J255" s="1"/>
    </row>
    <row r="256" spans="1:10" ht="12.75" customHeight="1">
      <c r="A256" s="108">
        <v>115</v>
      </c>
      <c r="B256" s="109" t="s">
        <v>157</v>
      </c>
      <c r="C256" s="432" t="s">
        <v>355</v>
      </c>
      <c r="D256" s="432"/>
      <c r="E256" s="110">
        <v>124.8</v>
      </c>
      <c r="F256" s="116" t="s">
        <v>351</v>
      </c>
      <c r="G256" s="120" t="s">
        <v>54</v>
      </c>
      <c r="H256" s="113" t="s">
        <v>168</v>
      </c>
      <c r="I256" s="109" t="s">
        <v>78</v>
      </c>
      <c r="J256" s="1"/>
    </row>
    <row r="257" spans="1:10" ht="12.75" customHeight="1">
      <c r="A257" s="108">
        <v>116</v>
      </c>
      <c r="B257" s="109" t="s">
        <v>157</v>
      </c>
      <c r="C257" s="433" t="s">
        <v>357</v>
      </c>
      <c r="D257" s="433"/>
      <c r="E257" s="110">
        <v>6</v>
      </c>
      <c r="F257" s="116" t="s">
        <v>351</v>
      </c>
      <c r="G257" s="120" t="s">
        <v>54</v>
      </c>
      <c r="H257" s="113" t="s">
        <v>167</v>
      </c>
      <c r="I257" s="109" t="s">
        <v>78</v>
      </c>
      <c r="J257" s="1"/>
    </row>
    <row r="258" spans="1:10" ht="12.75" customHeight="1">
      <c r="A258" s="108">
        <v>117</v>
      </c>
      <c r="B258" s="109" t="s">
        <v>157</v>
      </c>
      <c r="C258" s="441" t="s">
        <v>354</v>
      </c>
      <c r="D258" s="441"/>
      <c r="E258" s="110">
        <v>4.6</v>
      </c>
      <c r="F258" s="116" t="s">
        <v>351</v>
      </c>
      <c r="G258" s="120" t="s">
        <v>54</v>
      </c>
      <c r="H258" s="113" t="s">
        <v>166</v>
      </c>
      <c r="I258" s="109" t="s">
        <v>78</v>
      </c>
      <c r="J258" s="1"/>
    </row>
    <row r="259" spans="1:10" ht="12.75" customHeight="1">
      <c r="A259" s="108">
        <v>118</v>
      </c>
      <c r="B259" s="109" t="s">
        <v>157</v>
      </c>
      <c r="C259" s="438" t="s">
        <v>352</v>
      </c>
      <c r="D259" s="438"/>
      <c r="E259" s="110">
        <v>24.6</v>
      </c>
      <c r="F259" s="116" t="s">
        <v>351</v>
      </c>
      <c r="G259" s="120" t="s">
        <v>54</v>
      </c>
      <c r="H259" s="113" t="s">
        <v>165</v>
      </c>
      <c r="I259" s="109" t="s">
        <v>78</v>
      </c>
      <c r="J259" s="1"/>
    </row>
    <row r="260" spans="1:10" ht="12.75" customHeight="1">
      <c r="A260" s="108">
        <v>119</v>
      </c>
      <c r="B260" s="109" t="s">
        <v>157</v>
      </c>
      <c r="C260" s="438" t="s">
        <v>352</v>
      </c>
      <c r="D260" s="438"/>
      <c r="E260" s="110">
        <v>11.9</v>
      </c>
      <c r="F260" s="116" t="s">
        <v>351</v>
      </c>
      <c r="G260" s="120" t="s">
        <v>54</v>
      </c>
      <c r="H260" s="113" t="s">
        <v>164</v>
      </c>
      <c r="I260" s="109" t="s">
        <v>78</v>
      </c>
      <c r="J260" s="1"/>
    </row>
    <row r="261" spans="1:10" ht="12.75" customHeight="1">
      <c r="A261" s="108">
        <v>120</v>
      </c>
      <c r="B261" s="109" t="s">
        <v>157</v>
      </c>
      <c r="C261" s="439" t="s">
        <v>358</v>
      </c>
      <c r="D261" s="439"/>
      <c r="E261" s="110">
        <v>25.6</v>
      </c>
      <c r="F261" s="116" t="s">
        <v>351</v>
      </c>
      <c r="G261" s="119" t="s">
        <v>55</v>
      </c>
      <c r="H261" s="113" t="s">
        <v>163</v>
      </c>
      <c r="I261" s="109" t="s">
        <v>66</v>
      </c>
      <c r="J261" s="1"/>
    </row>
    <row r="262" spans="1:10" ht="12.75" customHeight="1">
      <c r="A262" s="108">
        <v>121</v>
      </c>
      <c r="B262" s="109" t="s">
        <v>157</v>
      </c>
      <c r="C262" s="439" t="s">
        <v>358</v>
      </c>
      <c r="D262" s="439"/>
      <c r="E262" s="110">
        <v>21.8</v>
      </c>
      <c r="F262" s="116" t="s">
        <v>351</v>
      </c>
      <c r="G262" s="119" t="s">
        <v>55</v>
      </c>
      <c r="H262" s="113" t="s">
        <v>162</v>
      </c>
      <c r="I262" s="109" t="s">
        <v>66</v>
      </c>
      <c r="J262" s="1"/>
    </row>
    <row r="263" spans="1:10" ht="12.75" customHeight="1">
      <c r="A263" s="108">
        <v>122</v>
      </c>
      <c r="B263" s="109" t="s">
        <v>157</v>
      </c>
      <c r="C263" s="439" t="s">
        <v>358</v>
      </c>
      <c r="D263" s="439"/>
      <c r="E263" s="110">
        <v>15.4</v>
      </c>
      <c r="F263" s="116" t="s">
        <v>351</v>
      </c>
      <c r="G263" s="119" t="s">
        <v>55</v>
      </c>
      <c r="H263" s="113" t="s">
        <v>161</v>
      </c>
      <c r="I263" s="109" t="s">
        <v>66</v>
      </c>
      <c r="J263" s="1"/>
    </row>
    <row r="264" spans="1:10" ht="12.75" customHeight="1">
      <c r="A264" s="108">
        <v>123</v>
      </c>
      <c r="B264" s="109" t="s">
        <v>157</v>
      </c>
      <c r="C264" s="439" t="s">
        <v>358</v>
      </c>
      <c r="D264" s="439"/>
      <c r="E264" s="110">
        <v>23.5</v>
      </c>
      <c r="F264" s="116" t="s">
        <v>351</v>
      </c>
      <c r="G264" s="119" t="s">
        <v>55</v>
      </c>
      <c r="H264" s="113" t="s">
        <v>160</v>
      </c>
      <c r="I264" s="109" t="s">
        <v>66</v>
      </c>
      <c r="J264" s="1"/>
    </row>
    <row r="265" spans="1:10" ht="12.75" customHeight="1">
      <c r="A265" s="108">
        <v>124</v>
      </c>
      <c r="B265" s="109" t="s">
        <v>157</v>
      </c>
      <c r="C265" s="434" t="s">
        <v>359</v>
      </c>
      <c r="D265" s="434"/>
      <c r="E265" s="110">
        <v>6.6</v>
      </c>
      <c r="F265" s="116" t="s">
        <v>351</v>
      </c>
      <c r="G265" s="112" t="s">
        <v>390</v>
      </c>
      <c r="H265" s="113" t="s">
        <v>64</v>
      </c>
      <c r="I265" s="109" t="s">
        <v>69</v>
      </c>
      <c r="J265" s="1"/>
    </row>
    <row r="266" spans="1:10" ht="12.75" customHeight="1">
      <c r="A266" s="108">
        <v>125</v>
      </c>
      <c r="B266" s="109" t="s">
        <v>157</v>
      </c>
      <c r="C266" s="438" t="s">
        <v>352</v>
      </c>
      <c r="D266" s="438"/>
      <c r="E266" s="110">
        <v>16.2</v>
      </c>
      <c r="F266" s="116" t="s">
        <v>351</v>
      </c>
      <c r="G266" s="120" t="s">
        <v>54</v>
      </c>
      <c r="H266" s="113" t="s">
        <v>159</v>
      </c>
      <c r="I266" s="109" t="s">
        <v>78</v>
      </c>
      <c r="J266" s="1"/>
    </row>
    <row r="267" spans="1:10" ht="12.75" customHeight="1">
      <c r="A267" s="108">
        <v>126</v>
      </c>
      <c r="B267" s="109" t="s">
        <v>157</v>
      </c>
      <c r="C267" s="438" t="s">
        <v>352</v>
      </c>
      <c r="D267" s="438"/>
      <c r="E267" s="110">
        <v>30.3</v>
      </c>
      <c r="F267" s="116" t="s">
        <v>351</v>
      </c>
      <c r="G267" s="120" t="s">
        <v>54</v>
      </c>
      <c r="H267" s="113" t="s">
        <v>158</v>
      </c>
      <c r="I267" s="109" t="s">
        <v>78</v>
      </c>
      <c r="J267" s="1"/>
    </row>
    <row r="268" spans="1:10" ht="12.75" customHeight="1">
      <c r="A268" s="108">
        <v>127</v>
      </c>
      <c r="B268" s="109" t="s">
        <v>157</v>
      </c>
      <c r="C268" s="439" t="s">
        <v>358</v>
      </c>
      <c r="D268" s="439"/>
      <c r="E268" s="110">
        <v>55</v>
      </c>
      <c r="F268" s="116" t="s">
        <v>351</v>
      </c>
      <c r="G268" s="120" t="s">
        <v>54</v>
      </c>
      <c r="H268" s="113" t="s">
        <v>156</v>
      </c>
      <c r="I268" s="109" t="s">
        <v>78</v>
      </c>
      <c r="J268" s="1"/>
    </row>
    <row r="269" spans="1:10" ht="12.75" customHeight="1">
      <c r="A269" s="108">
        <v>201</v>
      </c>
      <c r="B269" s="109" t="s">
        <v>138</v>
      </c>
      <c r="C269" s="440" t="s">
        <v>2</v>
      </c>
      <c r="D269" s="440"/>
      <c r="E269" s="110">
        <v>23.19</v>
      </c>
      <c r="F269" s="116" t="s">
        <v>351</v>
      </c>
      <c r="G269" s="117" t="s">
        <v>76</v>
      </c>
      <c r="H269" s="113" t="s">
        <v>155</v>
      </c>
      <c r="I269" s="109" t="s">
        <v>76</v>
      </c>
      <c r="J269" s="1"/>
    </row>
    <row r="270" spans="1:10" ht="12.75" customHeight="1">
      <c r="A270" s="108">
        <v>202</v>
      </c>
      <c r="B270" s="109" t="s">
        <v>138</v>
      </c>
      <c r="C270" s="435" t="s">
        <v>0</v>
      </c>
      <c r="D270" s="435"/>
      <c r="E270" s="110">
        <v>101.1</v>
      </c>
      <c r="F270" s="116" t="s">
        <v>351</v>
      </c>
      <c r="G270" s="117" t="s">
        <v>76</v>
      </c>
      <c r="H270" s="113" t="s">
        <v>93</v>
      </c>
      <c r="I270" s="109" t="s">
        <v>76</v>
      </c>
      <c r="J270" s="1"/>
    </row>
    <row r="271" spans="1:10" ht="12.75" customHeight="1">
      <c r="A271" s="108">
        <v>203</v>
      </c>
      <c r="B271" s="109" t="s">
        <v>138</v>
      </c>
      <c r="C271" s="433" t="s">
        <v>357</v>
      </c>
      <c r="D271" s="433"/>
      <c r="E271" s="110">
        <v>54.58</v>
      </c>
      <c r="F271" s="116" t="s">
        <v>351</v>
      </c>
      <c r="G271" s="120" t="s">
        <v>54</v>
      </c>
      <c r="H271" s="113" t="s">
        <v>154</v>
      </c>
      <c r="I271" s="109" t="s">
        <v>78</v>
      </c>
      <c r="J271" s="1"/>
    </row>
    <row r="272" spans="1:10" ht="12.75" customHeight="1">
      <c r="A272" s="108">
        <v>206</v>
      </c>
      <c r="B272" s="109" t="s">
        <v>138</v>
      </c>
      <c r="C272" s="434" t="s">
        <v>359</v>
      </c>
      <c r="D272" s="434"/>
      <c r="E272" s="110">
        <v>1.48</v>
      </c>
      <c r="F272" s="116" t="s">
        <v>351</v>
      </c>
      <c r="G272" s="115" t="s">
        <v>389</v>
      </c>
      <c r="H272" s="113" t="s">
        <v>130</v>
      </c>
      <c r="I272" s="109" t="s">
        <v>79</v>
      </c>
      <c r="J272" s="1"/>
    </row>
    <row r="273" spans="1:10" ht="12.75" customHeight="1">
      <c r="A273" s="108">
        <v>207</v>
      </c>
      <c r="B273" s="109" t="s">
        <v>138</v>
      </c>
      <c r="C273" s="434" t="s">
        <v>359</v>
      </c>
      <c r="D273" s="434"/>
      <c r="E273" s="110">
        <v>1.46</v>
      </c>
      <c r="F273" s="116" t="s">
        <v>351</v>
      </c>
      <c r="G273" s="115" t="s">
        <v>389</v>
      </c>
      <c r="H273" s="113" t="s">
        <v>64</v>
      </c>
      <c r="I273" s="109" t="s">
        <v>79</v>
      </c>
      <c r="J273" s="1"/>
    </row>
    <row r="274" spans="1:10" ht="12.75" customHeight="1">
      <c r="A274" s="108">
        <v>208</v>
      </c>
      <c r="B274" s="109" t="s">
        <v>138</v>
      </c>
      <c r="C274" s="434" t="s">
        <v>359</v>
      </c>
      <c r="D274" s="434"/>
      <c r="E274" s="110">
        <v>1.43</v>
      </c>
      <c r="F274" s="116" t="s">
        <v>351</v>
      </c>
      <c r="G274" s="115" t="s">
        <v>389</v>
      </c>
      <c r="H274" s="113" t="s">
        <v>98</v>
      </c>
      <c r="I274" s="109" t="s">
        <v>79</v>
      </c>
      <c r="J274" s="1"/>
    </row>
    <row r="275" spans="1:10" ht="12.75" customHeight="1">
      <c r="A275" s="108">
        <v>209</v>
      </c>
      <c r="B275" s="109" t="s">
        <v>138</v>
      </c>
      <c r="C275" s="434" t="s">
        <v>359</v>
      </c>
      <c r="D275" s="434"/>
      <c r="E275" s="110">
        <v>1.42</v>
      </c>
      <c r="F275" s="116" t="s">
        <v>351</v>
      </c>
      <c r="G275" s="115" t="s">
        <v>389</v>
      </c>
      <c r="H275" s="113" t="s">
        <v>114</v>
      </c>
      <c r="I275" s="109" t="s">
        <v>79</v>
      </c>
      <c r="J275" s="1"/>
    </row>
    <row r="276" spans="1:10" ht="12.75" customHeight="1">
      <c r="A276" s="108">
        <v>210</v>
      </c>
      <c r="B276" s="109" t="s">
        <v>138</v>
      </c>
      <c r="C276" s="438" t="s">
        <v>352</v>
      </c>
      <c r="D276" s="438"/>
      <c r="E276" s="110">
        <v>38</v>
      </c>
      <c r="F276" s="116" t="s">
        <v>351</v>
      </c>
      <c r="G276" s="119" t="s">
        <v>55</v>
      </c>
      <c r="H276" s="113" t="s">
        <v>153</v>
      </c>
      <c r="I276" s="109" t="s">
        <v>66</v>
      </c>
      <c r="J276" s="1"/>
    </row>
    <row r="277" spans="1:10" ht="12.75" customHeight="1">
      <c r="A277" s="108">
        <v>211</v>
      </c>
      <c r="B277" s="109" t="s">
        <v>138</v>
      </c>
      <c r="C277" s="438" t="s">
        <v>352</v>
      </c>
      <c r="D277" s="438"/>
      <c r="E277" s="110">
        <v>20.99</v>
      </c>
      <c r="F277" s="116" t="s">
        <v>351</v>
      </c>
      <c r="G277" s="117" t="s">
        <v>76</v>
      </c>
      <c r="H277" s="113" t="s">
        <v>152</v>
      </c>
      <c r="I277" s="109" t="s">
        <v>76</v>
      </c>
      <c r="J277" s="1"/>
    </row>
    <row r="278" spans="1:10" ht="12.75" customHeight="1">
      <c r="A278" s="108">
        <v>212</v>
      </c>
      <c r="B278" s="109" t="s">
        <v>138</v>
      </c>
      <c r="C278" s="438" t="s">
        <v>352</v>
      </c>
      <c r="D278" s="438"/>
      <c r="E278" s="110">
        <v>28.66</v>
      </c>
      <c r="F278" s="116" t="s">
        <v>351</v>
      </c>
      <c r="G278" s="119" t="s">
        <v>55</v>
      </c>
      <c r="H278" s="113" t="s">
        <v>151</v>
      </c>
      <c r="I278" s="109" t="s">
        <v>66</v>
      </c>
      <c r="J278" s="1"/>
    </row>
    <row r="279" spans="1:10" ht="12.75" customHeight="1">
      <c r="A279" s="108">
        <v>213</v>
      </c>
      <c r="B279" s="109" t="s">
        <v>138</v>
      </c>
      <c r="C279" s="438" t="s">
        <v>352</v>
      </c>
      <c r="D279" s="438"/>
      <c r="E279" s="110">
        <v>16.45</v>
      </c>
      <c r="F279" s="116" t="s">
        <v>351</v>
      </c>
      <c r="G279" s="119" t="s">
        <v>55</v>
      </c>
      <c r="H279" s="113" t="s">
        <v>150</v>
      </c>
      <c r="I279" s="109" t="s">
        <v>66</v>
      </c>
      <c r="J279" s="1"/>
    </row>
    <row r="280" spans="1:10" ht="12.75" customHeight="1">
      <c r="A280" s="108">
        <v>214</v>
      </c>
      <c r="B280" s="109" t="s">
        <v>138</v>
      </c>
      <c r="C280" s="433" t="s">
        <v>357</v>
      </c>
      <c r="D280" s="433"/>
      <c r="E280" s="110">
        <v>4.48</v>
      </c>
      <c r="F280" s="115" t="s">
        <v>368</v>
      </c>
      <c r="G280" s="117" t="s">
        <v>76</v>
      </c>
      <c r="H280" s="113" t="s">
        <v>132</v>
      </c>
      <c r="I280" s="109" t="s">
        <v>76</v>
      </c>
      <c r="J280" s="1"/>
    </row>
    <row r="281" spans="1:10" ht="12.75" customHeight="1">
      <c r="A281" s="108">
        <v>215</v>
      </c>
      <c r="B281" s="109" t="s">
        <v>138</v>
      </c>
      <c r="C281" s="434" t="s">
        <v>359</v>
      </c>
      <c r="D281" s="434"/>
      <c r="E281" s="110">
        <v>10.9</v>
      </c>
      <c r="F281" s="116" t="s">
        <v>351</v>
      </c>
      <c r="G281" s="112" t="s">
        <v>390</v>
      </c>
      <c r="H281" s="113" t="s">
        <v>130</v>
      </c>
      <c r="I281" s="109" t="s">
        <v>69</v>
      </c>
      <c r="J281" s="1"/>
    </row>
    <row r="282" spans="1:10" ht="12.75" customHeight="1">
      <c r="A282" s="108">
        <v>216</v>
      </c>
      <c r="B282" s="109" t="s">
        <v>138</v>
      </c>
      <c r="C282" s="434" t="s">
        <v>359</v>
      </c>
      <c r="D282" s="434"/>
      <c r="E282" s="110">
        <v>5.44</v>
      </c>
      <c r="F282" s="116" t="s">
        <v>351</v>
      </c>
      <c r="G282" s="112" t="s">
        <v>390</v>
      </c>
      <c r="H282" s="113" t="s">
        <v>114</v>
      </c>
      <c r="I282" s="109" t="s">
        <v>69</v>
      </c>
      <c r="J282" s="1"/>
    </row>
    <row r="283" spans="1:10" ht="12.75" customHeight="1">
      <c r="A283" s="108">
        <v>217</v>
      </c>
      <c r="B283" s="109" t="s">
        <v>138</v>
      </c>
      <c r="C283" s="434" t="s">
        <v>359</v>
      </c>
      <c r="D283" s="434"/>
      <c r="E283" s="110">
        <v>1.46</v>
      </c>
      <c r="F283" s="116" t="s">
        <v>351</v>
      </c>
      <c r="G283" s="112" t="s">
        <v>390</v>
      </c>
      <c r="H283" s="113" t="s">
        <v>130</v>
      </c>
      <c r="I283" s="109" t="s">
        <v>69</v>
      </c>
      <c r="J283" s="1"/>
    </row>
    <row r="284" spans="1:10" ht="12.75" customHeight="1">
      <c r="A284" s="108">
        <v>218</v>
      </c>
      <c r="B284" s="109" t="s">
        <v>138</v>
      </c>
      <c r="C284" s="434" t="s">
        <v>359</v>
      </c>
      <c r="D284" s="434"/>
      <c r="E284" s="110">
        <v>1.13</v>
      </c>
      <c r="F284" s="116" t="s">
        <v>351</v>
      </c>
      <c r="G284" s="112" t="s">
        <v>390</v>
      </c>
      <c r="H284" s="113" t="s">
        <v>114</v>
      </c>
      <c r="I284" s="109" t="s">
        <v>69</v>
      </c>
      <c r="J284" s="1"/>
    </row>
    <row r="285" spans="1:10" ht="12.75" customHeight="1">
      <c r="A285" s="108">
        <v>219</v>
      </c>
      <c r="B285" s="109" t="s">
        <v>138</v>
      </c>
      <c r="C285" s="438" t="s">
        <v>352</v>
      </c>
      <c r="D285" s="438"/>
      <c r="E285" s="110">
        <v>27</v>
      </c>
      <c r="F285" s="116" t="s">
        <v>351</v>
      </c>
      <c r="G285" s="119" t="s">
        <v>55</v>
      </c>
      <c r="H285" s="113" t="s">
        <v>149</v>
      </c>
      <c r="I285" s="109" t="s">
        <v>66</v>
      </c>
      <c r="J285" s="1"/>
    </row>
    <row r="286" spans="1:10" ht="12.75" customHeight="1">
      <c r="A286" s="108">
        <v>220</v>
      </c>
      <c r="B286" s="109" t="s">
        <v>138</v>
      </c>
      <c r="C286" s="432" t="s">
        <v>355</v>
      </c>
      <c r="D286" s="432"/>
      <c r="E286" s="110">
        <v>27</v>
      </c>
      <c r="F286" s="116" t="s">
        <v>351</v>
      </c>
      <c r="G286" s="117" t="s">
        <v>76</v>
      </c>
      <c r="H286" s="113" t="s">
        <v>148</v>
      </c>
      <c r="I286" s="109" t="s">
        <v>76</v>
      </c>
      <c r="J286" s="1"/>
    </row>
    <row r="287" spans="1:10" ht="12.75" customHeight="1">
      <c r="A287" s="108">
        <v>221</v>
      </c>
      <c r="B287" s="109" t="s">
        <v>138</v>
      </c>
      <c r="C287" s="438" t="s">
        <v>352</v>
      </c>
      <c r="D287" s="438"/>
      <c r="E287" s="110">
        <v>28.37</v>
      </c>
      <c r="F287" s="116" t="s">
        <v>351</v>
      </c>
      <c r="G287" s="119" t="s">
        <v>55</v>
      </c>
      <c r="H287" s="113" t="s">
        <v>147</v>
      </c>
      <c r="I287" s="109" t="s">
        <v>66</v>
      </c>
      <c r="J287" s="1"/>
    </row>
    <row r="288" spans="1:10" ht="12.75" customHeight="1">
      <c r="A288" s="108">
        <v>222</v>
      </c>
      <c r="B288" s="109" t="s">
        <v>138</v>
      </c>
      <c r="C288" s="438" t="s">
        <v>352</v>
      </c>
      <c r="D288" s="438"/>
      <c r="E288" s="110">
        <v>28.55</v>
      </c>
      <c r="F288" s="116" t="s">
        <v>351</v>
      </c>
      <c r="G288" s="117" t="s">
        <v>76</v>
      </c>
      <c r="H288" s="113" t="s">
        <v>146</v>
      </c>
      <c r="I288" s="109" t="s">
        <v>76</v>
      </c>
      <c r="J288" s="1"/>
    </row>
    <row r="289" spans="1:10" ht="12.75" customHeight="1">
      <c r="A289" s="108">
        <v>223</v>
      </c>
      <c r="B289" s="109" t="s">
        <v>138</v>
      </c>
      <c r="C289" s="438" t="s">
        <v>352</v>
      </c>
      <c r="D289" s="438"/>
      <c r="E289" s="110">
        <v>28.59</v>
      </c>
      <c r="F289" s="116" t="s">
        <v>351</v>
      </c>
      <c r="G289" s="117" t="s">
        <v>76</v>
      </c>
      <c r="H289" s="113" t="s">
        <v>145</v>
      </c>
      <c r="I289" s="109" t="s">
        <v>76</v>
      </c>
      <c r="J289" s="1"/>
    </row>
    <row r="290" spans="1:10" ht="12.75" customHeight="1">
      <c r="A290" s="108">
        <v>224</v>
      </c>
      <c r="B290" s="109" t="s">
        <v>138</v>
      </c>
      <c r="C290" s="438" t="s">
        <v>352</v>
      </c>
      <c r="D290" s="438"/>
      <c r="E290" s="110">
        <v>22.31</v>
      </c>
      <c r="F290" s="116" t="s">
        <v>351</v>
      </c>
      <c r="G290" s="117" t="s">
        <v>76</v>
      </c>
      <c r="H290" s="113" t="s">
        <v>144</v>
      </c>
      <c r="I290" s="109" t="s">
        <v>76</v>
      </c>
      <c r="J290" s="1"/>
    </row>
    <row r="291" spans="1:10" ht="12.75" customHeight="1">
      <c r="A291" s="108">
        <v>225</v>
      </c>
      <c r="B291" s="109" t="s">
        <v>138</v>
      </c>
      <c r="C291" s="438" t="s">
        <v>352</v>
      </c>
      <c r="D291" s="438"/>
      <c r="E291" s="110">
        <v>28.63</v>
      </c>
      <c r="F291" s="116" t="s">
        <v>351</v>
      </c>
      <c r="G291" s="119" t="s">
        <v>55</v>
      </c>
      <c r="H291" s="113" t="s">
        <v>143</v>
      </c>
      <c r="I291" s="109" t="s">
        <v>66</v>
      </c>
      <c r="J291" s="1"/>
    </row>
    <row r="292" spans="1:10" ht="12.75" customHeight="1">
      <c r="A292" s="108">
        <v>226</v>
      </c>
      <c r="B292" s="109" t="s">
        <v>138</v>
      </c>
      <c r="C292" s="438" t="s">
        <v>352</v>
      </c>
      <c r="D292" s="438"/>
      <c r="E292" s="110">
        <v>27.29</v>
      </c>
      <c r="F292" s="116" t="s">
        <v>351</v>
      </c>
      <c r="G292" s="117" t="s">
        <v>76</v>
      </c>
      <c r="H292" s="113" t="s">
        <v>142</v>
      </c>
      <c r="I292" s="109" t="s">
        <v>76</v>
      </c>
      <c r="J292" s="1"/>
    </row>
    <row r="293" spans="1:10" ht="12.75" customHeight="1">
      <c r="A293" s="108">
        <v>227</v>
      </c>
      <c r="B293" s="109" t="s">
        <v>138</v>
      </c>
      <c r="C293" s="438" t="s">
        <v>352</v>
      </c>
      <c r="D293" s="438"/>
      <c r="E293" s="110">
        <v>29.04</v>
      </c>
      <c r="F293" s="116" t="s">
        <v>351</v>
      </c>
      <c r="G293" s="119" t="s">
        <v>55</v>
      </c>
      <c r="H293" s="113" t="s">
        <v>141</v>
      </c>
      <c r="I293" s="109" t="s">
        <v>66</v>
      </c>
      <c r="J293" s="1"/>
    </row>
    <row r="294" spans="1:10" ht="12.75" customHeight="1">
      <c r="A294" s="108">
        <v>228</v>
      </c>
      <c r="B294" s="109" t="s">
        <v>138</v>
      </c>
      <c r="C294" s="438" t="s">
        <v>352</v>
      </c>
      <c r="D294" s="438"/>
      <c r="E294" s="110">
        <v>29.64</v>
      </c>
      <c r="F294" s="116" t="s">
        <v>351</v>
      </c>
      <c r="G294" s="119" t="s">
        <v>55</v>
      </c>
      <c r="H294" s="113" t="s">
        <v>140</v>
      </c>
      <c r="I294" s="109" t="s">
        <v>66</v>
      </c>
      <c r="J294" s="1"/>
    </row>
    <row r="295" spans="1:10" ht="12.75" customHeight="1">
      <c r="A295" s="108">
        <v>229</v>
      </c>
      <c r="B295" s="109" t="s">
        <v>138</v>
      </c>
      <c r="C295" s="438" t="s">
        <v>352</v>
      </c>
      <c r="D295" s="438"/>
      <c r="E295" s="110">
        <v>26.08</v>
      </c>
      <c r="F295" s="116" t="s">
        <v>351</v>
      </c>
      <c r="G295" s="119" t="s">
        <v>55</v>
      </c>
      <c r="H295" s="113" t="s">
        <v>139</v>
      </c>
      <c r="I295" s="109" t="s">
        <v>66</v>
      </c>
      <c r="J295" s="1"/>
    </row>
    <row r="296" spans="1:10" ht="12.75" customHeight="1">
      <c r="A296" s="108">
        <v>230</v>
      </c>
      <c r="B296" s="109" t="s">
        <v>138</v>
      </c>
      <c r="C296" s="438" t="s">
        <v>352</v>
      </c>
      <c r="D296" s="438"/>
      <c r="E296" s="110">
        <v>22.03</v>
      </c>
      <c r="F296" s="116" t="s">
        <v>351</v>
      </c>
      <c r="G296" s="119" t="s">
        <v>55</v>
      </c>
      <c r="H296" s="113" t="s">
        <v>137</v>
      </c>
      <c r="I296" s="109" t="s">
        <v>66</v>
      </c>
      <c r="J296" s="1"/>
    </row>
    <row r="297" spans="1:10" ht="12.75" customHeight="1">
      <c r="A297" s="108">
        <v>301</v>
      </c>
      <c r="B297" s="109" t="s">
        <v>121</v>
      </c>
      <c r="C297" s="440" t="s">
        <v>2</v>
      </c>
      <c r="D297" s="440"/>
      <c r="E297" s="110">
        <v>23.19</v>
      </c>
      <c r="F297" s="116" t="s">
        <v>351</v>
      </c>
      <c r="G297" s="117" t="s">
        <v>76</v>
      </c>
      <c r="H297" s="113" t="s">
        <v>119</v>
      </c>
      <c r="I297" s="109" t="s">
        <v>76</v>
      </c>
      <c r="J297" s="1"/>
    </row>
    <row r="298" spans="1:10" ht="12.75" customHeight="1">
      <c r="A298" s="108">
        <v>302</v>
      </c>
      <c r="B298" s="109" t="s">
        <v>121</v>
      </c>
      <c r="C298" s="435" t="s">
        <v>0</v>
      </c>
      <c r="D298" s="435"/>
      <c r="E298" s="110">
        <v>92.29</v>
      </c>
      <c r="F298" s="116" t="s">
        <v>351</v>
      </c>
      <c r="G298" s="117" t="s">
        <v>76</v>
      </c>
      <c r="H298" s="113" t="s">
        <v>0</v>
      </c>
      <c r="I298" s="109" t="s">
        <v>76</v>
      </c>
      <c r="J298" s="1"/>
    </row>
    <row r="299" spans="1:10" ht="12.75" customHeight="1">
      <c r="A299" s="108">
        <v>303</v>
      </c>
      <c r="B299" s="109" t="s">
        <v>121</v>
      </c>
      <c r="C299" s="438" t="s">
        <v>352</v>
      </c>
      <c r="D299" s="438"/>
      <c r="E299" s="110">
        <v>26.94</v>
      </c>
      <c r="F299" s="116" t="s">
        <v>351</v>
      </c>
      <c r="G299" s="119" t="s">
        <v>55</v>
      </c>
      <c r="H299" s="113" t="s">
        <v>1</v>
      </c>
      <c r="I299" s="109" t="s">
        <v>66</v>
      </c>
      <c r="J299" s="1"/>
    </row>
    <row r="300" spans="1:10" ht="12.75" customHeight="1">
      <c r="A300" s="108">
        <v>304</v>
      </c>
      <c r="B300" s="109" t="s">
        <v>121</v>
      </c>
      <c r="C300" s="432" t="s">
        <v>355</v>
      </c>
      <c r="D300" s="432"/>
      <c r="E300" s="110">
        <v>50.12</v>
      </c>
      <c r="F300" s="114" t="s">
        <v>369</v>
      </c>
      <c r="G300" s="117" t="s">
        <v>76</v>
      </c>
      <c r="H300" s="113" t="s">
        <v>136</v>
      </c>
      <c r="I300" s="109" t="s">
        <v>76</v>
      </c>
      <c r="J300" s="1"/>
    </row>
    <row r="301" spans="1:10" ht="12.75" customHeight="1">
      <c r="A301" s="108">
        <v>306</v>
      </c>
      <c r="B301" s="109" t="s">
        <v>121</v>
      </c>
      <c r="C301" s="434" t="s">
        <v>359</v>
      </c>
      <c r="D301" s="434"/>
      <c r="E301" s="110">
        <v>2.9</v>
      </c>
      <c r="F301" s="116" t="s">
        <v>351</v>
      </c>
      <c r="G301" s="112" t="s">
        <v>390</v>
      </c>
      <c r="H301" s="113" t="s">
        <v>98</v>
      </c>
      <c r="I301" s="109" t="s">
        <v>69</v>
      </c>
      <c r="J301" s="1"/>
    </row>
    <row r="302" spans="1:10" ht="12.75" customHeight="1">
      <c r="A302" s="108">
        <v>307</v>
      </c>
      <c r="B302" s="109" t="s">
        <v>121</v>
      </c>
      <c r="C302" s="434" t="s">
        <v>359</v>
      </c>
      <c r="D302" s="434"/>
      <c r="E302" s="110">
        <v>1.34</v>
      </c>
      <c r="F302" s="116" t="s">
        <v>351</v>
      </c>
      <c r="G302" s="112" t="s">
        <v>390</v>
      </c>
      <c r="H302" s="113" t="s">
        <v>114</v>
      </c>
      <c r="I302" s="109" t="s">
        <v>69</v>
      </c>
      <c r="J302" s="1"/>
    </row>
    <row r="303" spans="1:10" ht="12.75" customHeight="1">
      <c r="A303" s="108">
        <v>308</v>
      </c>
      <c r="B303" s="109" t="s">
        <v>121</v>
      </c>
      <c r="C303" s="434" t="s">
        <v>359</v>
      </c>
      <c r="D303" s="434"/>
      <c r="E303" s="110">
        <v>1.35</v>
      </c>
      <c r="F303" s="116" t="s">
        <v>351</v>
      </c>
      <c r="G303" s="112" t="s">
        <v>390</v>
      </c>
      <c r="H303" s="113" t="s">
        <v>114</v>
      </c>
      <c r="I303" s="109" t="s">
        <v>69</v>
      </c>
      <c r="J303" s="1"/>
    </row>
    <row r="304" spans="1:10" ht="12.75" customHeight="1">
      <c r="A304" s="108">
        <v>309</v>
      </c>
      <c r="B304" s="109" t="s">
        <v>121</v>
      </c>
      <c r="C304" s="438" t="s">
        <v>352</v>
      </c>
      <c r="D304" s="438"/>
      <c r="E304" s="110">
        <v>15.02</v>
      </c>
      <c r="F304" s="116" t="s">
        <v>351</v>
      </c>
      <c r="G304" s="119" t="s">
        <v>55</v>
      </c>
      <c r="H304" s="113" t="s">
        <v>135</v>
      </c>
      <c r="I304" s="109" t="s">
        <v>66</v>
      </c>
      <c r="J304" s="1"/>
    </row>
    <row r="305" spans="1:10" ht="12.75" customHeight="1">
      <c r="A305" s="108">
        <v>310</v>
      </c>
      <c r="B305" s="109" t="s">
        <v>121</v>
      </c>
      <c r="C305" s="438" t="s">
        <v>352</v>
      </c>
      <c r="D305" s="438"/>
      <c r="E305" s="110">
        <v>23.15</v>
      </c>
      <c r="F305" s="116" t="s">
        <v>351</v>
      </c>
      <c r="G305" s="117" t="s">
        <v>76</v>
      </c>
      <c r="H305" s="113" t="s">
        <v>103</v>
      </c>
      <c r="I305" s="109" t="s">
        <v>76</v>
      </c>
      <c r="J305" s="1"/>
    </row>
    <row r="306" spans="1:10" ht="12.75" customHeight="1">
      <c r="A306" s="108">
        <v>311</v>
      </c>
      <c r="B306" s="109" t="s">
        <v>121</v>
      </c>
      <c r="C306" s="438" t="s">
        <v>352</v>
      </c>
      <c r="D306" s="438"/>
      <c r="E306" s="110">
        <v>21.68</v>
      </c>
      <c r="F306" s="116" t="s">
        <v>351</v>
      </c>
      <c r="G306" s="117" t="s">
        <v>76</v>
      </c>
      <c r="H306" s="113" t="s">
        <v>134</v>
      </c>
      <c r="I306" s="109" t="s">
        <v>76</v>
      </c>
      <c r="J306" s="1"/>
    </row>
    <row r="307" spans="1:10" ht="12.75" customHeight="1">
      <c r="A307" s="108">
        <v>312</v>
      </c>
      <c r="B307" s="109" t="s">
        <v>121</v>
      </c>
      <c r="C307" s="438" t="s">
        <v>352</v>
      </c>
      <c r="D307" s="438"/>
      <c r="E307" s="110">
        <v>27.78</v>
      </c>
      <c r="F307" s="116" t="s">
        <v>351</v>
      </c>
      <c r="G307" s="119" t="s">
        <v>55</v>
      </c>
      <c r="H307" s="113" t="s">
        <v>1</v>
      </c>
      <c r="I307" s="109" t="s">
        <v>66</v>
      </c>
      <c r="J307" s="1"/>
    </row>
    <row r="308" spans="1:10" ht="12.75" customHeight="1">
      <c r="A308" s="108">
        <v>313</v>
      </c>
      <c r="B308" s="109" t="s">
        <v>121</v>
      </c>
      <c r="C308" s="438" t="s">
        <v>352</v>
      </c>
      <c r="D308" s="438"/>
      <c r="E308" s="110">
        <v>18.82</v>
      </c>
      <c r="F308" s="116" t="s">
        <v>351</v>
      </c>
      <c r="G308" s="119" t="s">
        <v>55</v>
      </c>
      <c r="H308" s="113" t="s">
        <v>133</v>
      </c>
      <c r="I308" s="109" t="s">
        <v>66</v>
      </c>
      <c r="J308" s="1"/>
    </row>
    <row r="309" spans="1:10" ht="12.75" customHeight="1">
      <c r="A309" s="108">
        <v>314</v>
      </c>
      <c r="B309" s="109" t="s">
        <v>121</v>
      </c>
      <c r="C309" s="433" t="s">
        <v>357</v>
      </c>
      <c r="D309" s="433"/>
      <c r="E309" s="110">
        <v>4.74</v>
      </c>
      <c r="F309" s="115" t="s">
        <v>368</v>
      </c>
      <c r="G309" s="117" t="s">
        <v>76</v>
      </c>
      <c r="H309" s="113" t="s">
        <v>132</v>
      </c>
      <c r="I309" s="109" t="s">
        <v>76</v>
      </c>
      <c r="J309" s="1"/>
    </row>
    <row r="310" spans="1:10" ht="12.75" customHeight="1">
      <c r="A310" s="108">
        <v>315</v>
      </c>
      <c r="B310" s="109" t="s">
        <v>121</v>
      </c>
      <c r="C310" s="434" t="s">
        <v>359</v>
      </c>
      <c r="D310" s="434"/>
      <c r="E310" s="110">
        <v>11.71</v>
      </c>
      <c r="F310" s="116" t="s">
        <v>351</v>
      </c>
      <c r="G310" s="115" t="s">
        <v>389</v>
      </c>
      <c r="H310" s="113" t="s">
        <v>131</v>
      </c>
      <c r="I310" s="109" t="s">
        <v>79</v>
      </c>
      <c r="J310" s="1"/>
    </row>
    <row r="311" spans="1:10" ht="12.75" customHeight="1">
      <c r="A311" s="108">
        <v>317</v>
      </c>
      <c r="B311" s="109" t="s">
        <v>121</v>
      </c>
      <c r="C311" s="434" t="s">
        <v>359</v>
      </c>
      <c r="D311" s="434"/>
      <c r="E311" s="110">
        <v>1.46</v>
      </c>
      <c r="F311" s="116" t="s">
        <v>351</v>
      </c>
      <c r="G311" s="115" t="s">
        <v>389</v>
      </c>
      <c r="H311" s="113" t="s">
        <v>130</v>
      </c>
      <c r="I311" s="109" t="s">
        <v>79</v>
      </c>
      <c r="J311" s="1"/>
    </row>
    <row r="312" spans="1:10" ht="12.75" customHeight="1">
      <c r="A312" s="108">
        <v>318</v>
      </c>
      <c r="B312" s="109" t="s">
        <v>121</v>
      </c>
      <c r="C312" s="434" t="s">
        <v>359</v>
      </c>
      <c r="D312" s="434"/>
      <c r="E312" s="110">
        <v>1.11</v>
      </c>
      <c r="F312" s="116" t="s">
        <v>351</v>
      </c>
      <c r="G312" s="115" t="s">
        <v>389</v>
      </c>
      <c r="H312" s="113" t="s">
        <v>114</v>
      </c>
      <c r="I312" s="109" t="s">
        <v>79</v>
      </c>
      <c r="J312" s="1"/>
    </row>
    <row r="313" spans="1:10" ht="12.75" customHeight="1">
      <c r="A313" s="108">
        <v>319</v>
      </c>
      <c r="B313" s="109" t="s">
        <v>121</v>
      </c>
      <c r="C313" s="435" t="s">
        <v>0</v>
      </c>
      <c r="D313" s="435"/>
      <c r="E313" s="110">
        <v>4.95</v>
      </c>
      <c r="F313" s="116" t="s">
        <v>351</v>
      </c>
      <c r="G313" s="117" t="s">
        <v>76</v>
      </c>
      <c r="H313" s="113" t="s">
        <v>129</v>
      </c>
      <c r="I313" s="109" t="s">
        <v>76</v>
      </c>
      <c r="J313" s="1"/>
    </row>
    <row r="314" spans="1:10" ht="12.75" customHeight="1">
      <c r="A314" s="108">
        <v>320</v>
      </c>
      <c r="B314" s="109" t="s">
        <v>121</v>
      </c>
      <c r="C314" s="438" t="s">
        <v>352</v>
      </c>
      <c r="D314" s="438"/>
      <c r="E314" s="110">
        <v>10.47</v>
      </c>
      <c r="F314" s="116" t="s">
        <v>351</v>
      </c>
      <c r="G314" s="117" t="s">
        <v>76</v>
      </c>
      <c r="H314" s="113" t="s">
        <v>1</v>
      </c>
      <c r="I314" s="109" t="s">
        <v>66</v>
      </c>
      <c r="J314" s="1"/>
    </row>
    <row r="315" spans="1:10" ht="12.75" customHeight="1">
      <c r="A315" s="108">
        <v>321</v>
      </c>
      <c r="B315" s="109" t="s">
        <v>121</v>
      </c>
      <c r="C315" s="438" t="s">
        <v>352</v>
      </c>
      <c r="D315" s="438"/>
      <c r="E315" s="110">
        <v>24.93</v>
      </c>
      <c r="F315" s="116" t="s">
        <v>351</v>
      </c>
      <c r="G315" s="117" t="s">
        <v>76</v>
      </c>
      <c r="H315" s="113" t="s">
        <v>1</v>
      </c>
      <c r="I315" s="109" t="s">
        <v>66</v>
      </c>
      <c r="J315" s="1"/>
    </row>
    <row r="316" spans="1:10" ht="12.75" customHeight="1">
      <c r="A316" s="108">
        <v>322</v>
      </c>
      <c r="B316" s="109" t="s">
        <v>121</v>
      </c>
      <c r="C316" s="438" t="s">
        <v>352</v>
      </c>
      <c r="D316" s="438"/>
      <c r="E316" s="110">
        <v>28.82</v>
      </c>
      <c r="F316" s="116" t="s">
        <v>351</v>
      </c>
      <c r="G316" s="119" t="s">
        <v>55</v>
      </c>
      <c r="H316" s="113" t="s">
        <v>1</v>
      </c>
      <c r="I316" s="109" t="s">
        <v>66</v>
      </c>
      <c r="J316" s="1"/>
    </row>
    <row r="317" spans="1:10" ht="12.75" customHeight="1">
      <c r="A317" s="108">
        <v>323</v>
      </c>
      <c r="B317" s="109" t="s">
        <v>121</v>
      </c>
      <c r="C317" s="433" t="s">
        <v>357</v>
      </c>
      <c r="D317" s="433"/>
      <c r="E317" s="110">
        <v>28.44</v>
      </c>
      <c r="F317" s="116" t="s">
        <v>351</v>
      </c>
      <c r="G317" s="117" t="s">
        <v>76</v>
      </c>
      <c r="H317" s="113" t="s">
        <v>128</v>
      </c>
      <c r="I317" s="109" t="s">
        <v>76</v>
      </c>
      <c r="J317" s="1"/>
    </row>
    <row r="318" spans="1:10" ht="12.75" customHeight="1">
      <c r="A318" s="108">
        <v>324</v>
      </c>
      <c r="B318" s="109" t="s">
        <v>121</v>
      </c>
      <c r="C318" s="438" t="s">
        <v>352</v>
      </c>
      <c r="D318" s="438"/>
      <c r="E318" s="110">
        <v>28.31</v>
      </c>
      <c r="F318" s="116" t="s">
        <v>351</v>
      </c>
      <c r="G318" s="119" t="s">
        <v>55</v>
      </c>
      <c r="H318" s="113" t="s">
        <v>127</v>
      </c>
      <c r="I318" s="109" t="s">
        <v>66</v>
      </c>
      <c r="J318" s="1"/>
    </row>
    <row r="319" spans="1:10" ht="12.75" customHeight="1">
      <c r="A319" s="108">
        <v>325</v>
      </c>
      <c r="B319" s="109" t="s">
        <v>121</v>
      </c>
      <c r="C319" s="438" t="s">
        <v>352</v>
      </c>
      <c r="D319" s="438"/>
      <c r="E319" s="110">
        <v>21.84</v>
      </c>
      <c r="F319" s="116" t="s">
        <v>351</v>
      </c>
      <c r="G319" s="119" t="s">
        <v>55</v>
      </c>
      <c r="H319" s="113" t="s">
        <v>126</v>
      </c>
      <c r="I319" s="109" t="s">
        <v>66</v>
      </c>
      <c r="J319" s="1"/>
    </row>
    <row r="320" spans="1:10" ht="12.75" customHeight="1">
      <c r="A320" s="108">
        <v>326</v>
      </c>
      <c r="B320" s="109" t="s">
        <v>121</v>
      </c>
      <c r="C320" s="438" t="s">
        <v>352</v>
      </c>
      <c r="D320" s="438"/>
      <c r="E320" s="110">
        <v>29.05</v>
      </c>
      <c r="F320" s="116" t="s">
        <v>351</v>
      </c>
      <c r="G320" s="119" t="s">
        <v>55</v>
      </c>
      <c r="H320" s="113" t="s">
        <v>125</v>
      </c>
      <c r="I320" s="109" t="s">
        <v>66</v>
      </c>
      <c r="J320" s="1"/>
    </row>
    <row r="321" spans="1:10" ht="12.75" customHeight="1">
      <c r="A321" s="108">
        <v>327</v>
      </c>
      <c r="B321" s="109" t="s">
        <v>121</v>
      </c>
      <c r="C321" s="438" t="s">
        <v>352</v>
      </c>
      <c r="D321" s="438"/>
      <c r="E321" s="110">
        <v>27.65</v>
      </c>
      <c r="F321" s="116" t="s">
        <v>351</v>
      </c>
      <c r="G321" s="119" t="s">
        <v>55</v>
      </c>
      <c r="H321" s="113" t="s">
        <v>124</v>
      </c>
      <c r="I321" s="109" t="s">
        <v>66</v>
      </c>
      <c r="J321" s="1"/>
    </row>
    <row r="322" spans="1:10" ht="12.75" customHeight="1">
      <c r="A322" s="108">
        <v>328</v>
      </c>
      <c r="B322" s="109" t="s">
        <v>121</v>
      </c>
      <c r="C322" s="438" t="s">
        <v>352</v>
      </c>
      <c r="D322" s="438"/>
      <c r="E322" s="110">
        <v>29.23</v>
      </c>
      <c r="F322" s="116" t="s">
        <v>351</v>
      </c>
      <c r="G322" s="119" t="s">
        <v>55</v>
      </c>
      <c r="H322" s="113" t="s">
        <v>123</v>
      </c>
      <c r="I322" s="109" t="s">
        <v>66</v>
      </c>
      <c r="J322" s="1"/>
    </row>
    <row r="323" spans="1:10" ht="12.75" customHeight="1">
      <c r="A323" s="108">
        <v>329</v>
      </c>
      <c r="B323" s="109" t="s">
        <v>121</v>
      </c>
      <c r="C323" s="438" t="s">
        <v>352</v>
      </c>
      <c r="D323" s="438"/>
      <c r="E323" s="110">
        <v>29.31</v>
      </c>
      <c r="F323" s="116" t="s">
        <v>351</v>
      </c>
      <c r="G323" s="119" t="s">
        <v>55</v>
      </c>
      <c r="H323" s="113" t="s">
        <v>122</v>
      </c>
      <c r="I323" s="109" t="s">
        <v>66</v>
      </c>
      <c r="J323" s="1"/>
    </row>
    <row r="324" spans="1:10" ht="12.75" customHeight="1">
      <c r="A324" s="108">
        <v>330</v>
      </c>
      <c r="B324" s="109" t="s">
        <v>121</v>
      </c>
      <c r="C324" s="438" t="s">
        <v>352</v>
      </c>
      <c r="D324" s="438"/>
      <c r="E324" s="110">
        <v>27.9</v>
      </c>
      <c r="F324" s="116" t="s">
        <v>351</v>
      </c>
      <c r="G324" s="119" t="s">
        <v>55</v>
      </c>
      <c r="H324" s="113" t="s">
        <v>1</v>
      </c>
      <c r="I324" s="109" t="s">
        <v>66</v>
      </c>
      <c r="J324" s="1"/>
    </row>
    <row r="325" spans="1:10" ht="12.75" customHeight="1">
      <c r="A325" s="108">
        <v>331</v>
      </c>
      <c r="B325" s="109" t="s">
        <v>121</v>
      </c>
      <c r="C325" s="438" t="s">
        <v>352</v>
      </c>
      <c r="D325" s="438"/>
      <c r="E325" s="110">
        <v>20.95</v>
      </c>
      <c r="F325" s="116" t="s">
        <v>351</v>
      </c>
      <c r="G325" s="119" t="s">
        <v>55</v>
      </c>
      <c r="H325" s="113" t="s">
        <v>120</v>
      </c>
      <c r="I325" s="109" t="s">
        <v>66</v>
      </c>
      <c r="J325" s="1"/>
    </row>
    <row r="326" spans="1:10" ht="12.75" customHeight="1">
      <c r="A326" s="108">
        <v>401</v>
      </c>
      <c r="B326" s="109" t="s">
        <v>101</v>
      </c>
      <c r="C326" s="440" t="s">
        <v>2</v>
      </c>
      <c r="D326" s="440"/>
      <c r="E326" s="110">
        <v>23.19</v>
      </c>
      <c r="F326" s="116" t="s">
        <v>351</v>
      </c>
      <c r="G326" s="117" t="s">
        <v>76</v>
      </c>
      <c r="H326" s="113" t="s">
        <v>119</v>
      </c>
      <c r="I326" s="109" t="s">
        <v>76</v>
      </c>
      <c r="J326" s="1"/>
    </row>
    <row r="327" spans="1:10" ht="12.75" customHeight="1">
      <c r="A327" s="108">
        <v>402</v>
      </c>
      <c r="B327" s="109" t="s">
        <v>101</v>
      </c>
      <c r="C327" s="435" t="s">
        <v>0</v>
      </c>
      <c r="D327" s="435"/>
      <c r="E327" s="110">
        <v>17.3</v>
      </c>
      <c r="F327" s="116" t="s">
        <v>351</v>
      </c>
      <c r="G327" s="117" t="s">
        <v>76</v>
      </c>
      <c r="H327" s="113" t="s">
        <v>0</v>
      </c>
      <c r="I327" s="109" t="s">
        <v>76</v>
      </c>
      <c r="J327" s="1"/>
    </row>
    <row r="328" spans="1:10" ht="12.75" customHeight="1">
      <c r="A328" s="108">
        <v>403</v>
      </c>
      <c r="B328" s="109" t="s">
        <v>101</v>
      </c>
      <c r="C328" s="442" t="s">
        <v>357</v>
      </c>
      <c r="D328" s="443"/>
      <c r="E328" s="110">
        <v>79.01</v>
      </c>
      <c r="F328" s="114" t="s">
        <v>369</v>
      </c>
      <c r="G328" s="115" t="s">
        <v>389</v>
      </c>
      <c r="H328" s="113" t="s">
        <v>112</v>
      </c>
      <c r="I328" s="109" t="s">
        <v>79</v>
      </c>
      <c r="J328" s="1"/>
    </row>
    <row r="329" spans="1:10" ht="12.75" customHeight="1">
      <c r="A329" s="108">
        <v>404</v>
      </c>
      <c r="B329" s="109" t="s">
        <v>101</v>
      </c>
      <c r="C329" s="439" t="s">
        <v>358</v>
      </c>
      <c r="D329" s="439"/>
      <c r="E329" s="110">
        <v>95.95</v>
      </c>
      <c r="F329" s="116" t="s">
        <v>351</v>
      </c>
      <c r="G329" s="117" t="s">
        <v>76</v>
      </c>
      <c r="H329" s="113" t="s">
        <v>118</v>
      </c>
      <c r="I329" s="109" t="s">
        <v>79</v>
      </c>
      <c r="J329" s="1"/>
    </row>
    <row r="330" spans="1:10" ht="12.75" customHeight="1">
      <c r="A330" s="108">
        <v>406</v>
      </c>
      <c r="B330" s="109" t="s">
        <v>101</v>
      </c>
      <c r="C330" s="442" t="s">
        <v>357</v>
      </c>
      <c r="D330" s="443"/>
      <c r="E330" s="110">
        <v>1.39</v>
      </c>
      <c r="F330" s="114" t="s">
        <v>369</v>
      </c>
      <c r="G330" s="115" t="s">
        <v>389</v>
      </c>
      <c r="H330" s="113" t="s">
        <v>112</v>
      </c>
      <c r="I330" s="109" t="s">
        <v>79</v>
      </c>
      <c r="J330" s="1"/>
    </row>
    <row r="331" spans="1:10" ht="12.75" customHeight="1">
      <c r="A331" s="108">
        <v>407</v>
      </c>
      <c r="B331" s="109" t="s">
        <v>101</v>
      </c>
      <c r="C331" s="442" t="s">
        <v>357</v>
      </c>
      <c r="D331" s="443"/>
      <c r="E331" s="110">
        <v>1.39</v>
      </c>
      <c r="F331" s="114" t="s">
        <v>369</v>
      </c>
      <c r="G331" s="115" t="s">
        <v>389</v>
      </c>
      <c r="H331" s="113" t="s">
        <v>112</v>
      </c>
      <c r="I331" s="109" t="s">
        <v>79</v>
      </c>
      <c r="J331" s="1"/>
    </row>
    <row r="332" spans="1:10" ht="12.75" customHeight="1">
      <c r="A332" s="108">
        <v>408</v>
      </c>
      <c r="B332" s="109" t="s">
        <v>101</v>
      </c>
      <c r="C332" s="442" t="s">
        <v>357</v>
      </c>
      <c r="D332" s="443"/>
      <c r="E332" s="110">
        <v>4.83</v>
      </c>
      <c r="F332" s="114" t="s">
        <v>369</v>
      </c>
      <c r="G332" s="115" t="s">
        <v>389</v>
      </c>
      <c r="H332" s="113" t="s">
        <v>112</v>
      </c>
      <c r="I332" s="109" t="s">
        <v>79</v>
      </c>
      <c r="J332" s="1"/>
    </row>
    <row r="333" spans="1:10" ht="12.75" customHeight="1">
      <c r="A333" s="108">
        <v>409</v>
      </c>
      <c r="B333" s="109" t="s">
        <v>101</v>
      </c>
      <c r="C333" s="442" t="s">
        <v>357</v>
      </c>
      <c r="D333" s="443"/>
      <c r="E333" s="110">
        <v>11.77</v>
      </c>
      <c r="F333" s="114" t="s">
        <v>369</v>
      </c>
      <c r="G333" s="115" t="s">
        <v>389</v>
      </c>
      <c r="H333" s="113" t="s">
        <v>112</v>
      </c>
      <c r="I333" s="109" t="s">
        <v>79</v>
      </c>
      <c r="J333" s="1"/>
    </row>
    <row r="334" spans="1:10" ht="12.75" customHeight="1">
      <c r="A334" s="108">
        <v>410</v>
      </c>
      <c r="B334" s="109" t="s">
        <v>101</v>
      </c>
      <c r="C334" s="438" t="s">
        <v>352</v>
      </c>
      <c r="D334" s="438"/>
      <c r="E334" s="110">
        <v>19.85</v>
      </c>
      <c r="F334" s="116" t="s">
        <v>351</v>
      </c>
      <c r="G334" s="119" t="s">
        <v>55</v>
      </c>
      <c r="H334" s="113" t="s">
        <v>117</v>
      </c>
      <c r="I334" s="109" t="s">
        <v>79</v>
      </c>
      <c r="J334" s="1"/>
    </row>
    <row r="335" spans="1:10" ht="12.75" customHeight="1">
      <c r="A335" s="108">
        <v>411</v>
      </c>
      <c r="B335" s="109" t="s">
        <v>101</v>
      </c>
      <c r="C335" s="438" t="s">
        <v>352</v>
      </c>
      <c r="D335" s="438"/>
      <c r="E335" s="110">
        <v>15.96</v>
      </c>
      <c r="F335" s="116" t="s">
        <v>351</v>
      </c>
      <c r="G335" s="119" t="s">
        <v>55</v>
      </c>
      <c r="H335" s="113" t="s">
        <v>116</v>
      </c>
      <c r="I335" s="109" t="s">
        <v>66</v>
      </c>
      <c r="J335" s="1"/>
    </row>
    <row r="336" spans="1:10" ht="12.75" customHeight="1">
      <c r="A336" s="108">
        <v>412</v>
      </c>
      <c r="B336" s="109" t="s">
        <v>101</v>
      </c>
      <c r="C336" s="442" t="s">
        <v>357</v>
      </c>
      <c r="D336" s="443"/>
      <c r="E336" s="110">
        <v>7.89</v>
      </c>
      <c r="F336" s="114" t="s">
        <v>369</v>
      </c>
      <c r="G336" s="115" t="s">
        <v>389</v>
      </c>
      <c r="H336" s="113" t="s">
        <v>112</v>
      </c>
      <c r="I336" s="109" t="s">
        <v>79</v>
      </c>
      <c r="J336" s="1"/>
    </row>
    <row r="337" spans="1:10" ht="12.75" customHeight="1">
      <c r="A337" s="108">
        <v>413</v>
      </c>
      <c r="B337" s="109" t="s">
        <v>101</v>
      </c>
      <c r="C337" s="435" t="s">
        <v>0</v>
      </c>
      <c r="D337" s="435"/>
      <c r="E337" s="110">
        <v>41.68</v>
      </c>
      <c r="F337" s="116" t="s">
        <v>351</v>
      </c>
      <c r="G337" s="117" t="s">
        <v>76</v>
      </c>
      <c r="H337" s="113" t="s">
        <v>0</v>
      </c>
      <c r="I337" s="109" t="s">
        <v>76</v>
      </c>
      <c r="J337" s="1"/>
    </row>
    <row r="338" spans="1:10" ht="12.75" customHeight="1">
      <c r="A338" s="108">
        <v>414</v>
      </c>
      <c r="B338" s="109" t="s">
        <v>101</v>
      </c>
      <c r="C338" s="442" t="s">
        <v>357</v>
      </c>
      <c r="D338" s="443"/>
      <c r="E338" s="110">
        <v>15.29</v>
      </c>
      <c r="F338" s="114" t="s">
        <v>369</v>
      </c>
      <c r="G338" s="115" t="s">
        <v>389</v>
      </c>
      <c r="H338" s="113" t="s">
        <v>112</v>
      </c>
      <c r="I338" s="109" t="s">
        <v>79</v>
      </c>
      <c r="J338" s="1"/>
    </row>
    <row r="339" spans="1:10" ht="12.75" customHeight="1">
      <c r="A339" s="108">
        <v>415</v>
      </c>
      <c r="B339" s="109" t="s">
        <v>101</v>
      </c>
      <c r="C339" s="434" t="s">
        <v>359</v>
      </c>
      <c r="D339" s="434"/>
      <c r="E339" s="110">
        <v>1.9</v>
      </c>
      <c r="F339" s="116" t="s">
        <v>351</v>
      </c>
      <c r="G339" s="112" t="s">
        <v>390</v>
      </c>
      <c r="H339" s="113" t="s">
        <v>98</v>
      </c>
      <c r="I339" s="109" t="s">
        <v>69</v>
      </c>
      <c r="J339" s="1"/>
    </row>
    <row r="340" spans="1:10" ht="12.75" customHeight="1">
      <c r="A340" s="108">
        <v>416</v>
      </c>
      <c r="B340" s="109" t="s">
        <v>101</v>
      </c>
      <c r="C340" s="435" t="s">
        <v>0</v>
      </c>
      <c r="D340" s="435"/>
      <c r="E340" s="110">
        <v>3.49</v>
      </c>
      <c r="F340" s="116" t="s">
        <v>351</v>
      </c>
      <c r="G340" s="112" t="s">
        <v>390</v>
      </c>
      <c r="H340" s="113" t="s">
        <v>61</v>
      </c>
      <c r="I340" s="109" t="s">
        <v>69</v>
      </c>
      <c r="J340" s="1"/>
    </row>
    <row r="341" spans="1:10" ht="12.75" customHeight="1">
      <c r="A341" s="108">
        <v>417</v>
      </c>
      <c r="B341" s="109" t="s">
        <v>101</v>
      </c>
      <c r="C341" s="434" t="s">
        <v>359</v>
      </c>
      <c r="D341" s="434"/>
      <c r="E341" s="110">
        <v>1.41</v>
      </c>
      <c r="F341" s="116" t="s">
        <v>351</v>
      </c>
      <c r="G341" s="112" t="s">
        <v>390</v>
      </c>
      <c r="H341" s="113" t="s">
        <v>114</v>
      </c>
      <c r="I341" s="109" t="s">
        <v>69</v>
      </c>
      <c r="J341" s="1"/>
    </row>
    <row r="342" spans="1:10" ht="12.75" customHeight="1">
      <c r="A342" s="108">
        <v>418</v>
      </c>
      <c r="B342" s="109" t="s">
        <v>101</v>
      </c>
      <c r="C342" s="434" t="s">
        <v>359</v>
      </c>
      <c r="D342" s="434"/>
      <c r="E342" s="110">
        <v>1.4</v>
      </c>
      <c r="F342" s="116" t="s">
        <v>351</v>
      </c>
      <c r="G342" s="112" t="s">
        <v>390</v>
      </c>
      <c r="H342" s="113" t="s">
        <v>114</v>
      </c>
      <c r="I342" s="109" t="s">
        <v>69</v>
      </c>
      <c r="J342" s="1"/>
    </row>
    <row r="343" spans="1:10" ht="12.75" customHeight="1">
      <c r="A343" s="108">
        <v>419</v>
      </c>
      <c r="B343" s="109" t="s">
        <v>101</v>
      </c>
      <c r="C343" s="442" t="s">
        <v>357</v>
      </c>
      <c r="D343" s="443"/>
      <c r="E343" s="110">
        <v>1.49</v>
      </c>
      <c r="F343" s="114" t="s">
        <v>369</v>
      </c>
      <c r="G343" s="115" t="s">
        <v>389</v>
      </c>
      <c r="H343" s="113" t="s">
        <v>112</v>
      </c>
      <c r="I343" s="109" t="s">
        <v>79</v>
      </c>
      <c r="J343" s="1"/>
    </row>
    <row r="344" spans="1:10" ht="12.75" customHeight="1">
      <c r="A344" s="108">
        <v>420</v>
      </c>
      <c r="B344" s="109" t="s">
        <v>101</v>
      </c>
      <c r="C344" s="442" t="s">
        <v>357</v>
      </c>
      <c r="D344" s="443"/>
      <c r="E344" s="110">
        <v>1.14</v>
      </c>
      <c r="F344" s="114" t="s">
        <v>369</v>
      </c>
      <c r="G344" s="115" t="s">
        <v>389</v>
      </c>
      <c r="H344" s="113" t="s">
        <v>112</v>
      </c>
      <c r="I344" s="109" t="s">
        <v>79</v>
      </c>
      <c r="J344" s="1"/>
    </row>
    <row r="345" spans="1:10" ht="12.75" customHeight="1">
      <c r="A345" s="108">
        <v>421</v>
      </c>
      <c r="B345" s="109" t="s">
        <v>101</v>
      </c>
      <c r="C345" s="433" t="s">
        <v>357</v>
      </c>
      <c r="D345" s="433"/>
      <c r="E345" s="110">
        <v>1.76</v>
      </c>
      <c r="F345" s="115" t="s">
        <v>368</v>
      </c>
      <c r="G345" s="112" t="s">
        <v>390</v>
      </c>
      <c r="H345" s="113" t="s">
        <v>115</v>
      </c>
      <c r="I345" s="109" t="s">
        <v>69</v>
      </c>
      <c r="J345" s="1"/>
    </row>
    <row r="346" spans="1:10" ht="12.75" customHeight="1">
      <c r="A346" s="108">
        <v>422</v>
      </c>
      <c r="B346" s="109" t="s">
        <v>101</v>
      </c>
      <c r="C346" s="433" t="s">
        <v>357</v>
      </c>
      <c r="D346" s="433"/>
      <c r="E346" s="110">
        <v>1.12</v>
      </c>
      <c r="F346" s="115" t="s">
        <v>368</v>
      </c>
      <c r="G346" s="112" t="s">
        <v>390</v>
      </c>
      <c r="H346" s="113" t="s">
        <v>115</v>
      </c>
      <c r="I346" s="109" t="s">
        <v>69</v>
      </c>
      <c r="J346" s="1"/>
    </row>
    <row r="347" spans="1:10" ht="12.75" customHeight="1">
      <c r="A347" s="108">
        <v>423</v>
      </c>
      <c r="B347" s="109" t="s">
        <v>101</v>
      </c>
      <c r="C347" s="433" t="s">
        <v>357</v>
      </c>
      <c r="D347" s="433"/>
      <c r="E347" s="110">
        <v>1.12</v>
      </c>
      <c r="F347" s="115" t="s">
        <v>368</v>
      </c>
      <c r="G347" s="112" t="s">
        <v>390</v>
      </c>
      <c r="H347" s="113" t="s">
        <v>115</v>
      </c>
      <c r="I347" s="109" t="s">
        <v>69</v>
      </c>
      <c r="J347" s="1"/>
    </row>
    <row r="348" spans="1:10" ht="12.75" customHeight="1">
      <c r="A348" s="108">
        <v>424</v>
      </c>
      <c r="B348" s="109" t="s">
        <v>101</v>
      </c>
      <c r="C348" s="434" t="s">
        <v>359</v>
      </c>
      <c r="D348" s="434"/>
      <c r="E348" s="110">
        <v>1.85</v>
      </c>
      <c r="F348" s="116" t="s">
        <v>351</v>
      </c>
      <c r="G348" s="112" t="s">
        <v>390</v>
      </c>
      <c r="H348" s="113" t="s">
        <v>98</v>
      </c>
      <c r="I348" s="109" t="s">
        <v>69</v>
      </c>
      <c r="J348" s="1"/>
    </row>
    <row r="349" spans="1:10" ht="12.75" customHeight="1">
      <c r="A349" s="108">
        <v>425</v>
      </c>
      <c r="B349" s="109" t="s">
        <v>101</v>
      </c>
      <c r="C349" s="434" t="s">
        <v>359</v>
      </c>
      <c r="D349" s="434"/>
      <c r="E349" s="110">
        <v>1.22</v>
      </c>
      <c r="F349" s="116" t="s">
        <v>351</v>
      </c>
      <c r="G349" s="112" t="s">
        <v>390</v>
      </c>
      <c r="H349" s="113" t="s">
        <v>114</v>
      </c>
      <c r="I349" s="109" t="s">
        <v>69</v>
      </c>
      <c r="J349" s="1"/>
    </row>
    <row r="350" spans="1:10" ht="12.75" customHeight="1">
      <c r="A350" s="108">
        <v>426</v>
      </c>
      <c r="B350" s="109" t="s">
        <v>101</v>
      </c>
      <c r="C350" s="442" t="s">
        <v>357</v>
      </c>
      <c r="D350" s="443"/>
      <c r="E350" s="110">
        <v>27.82</v>
      </c>
      <c r="F350" s="114" t="s">
        <v>369</v>
      </c>
      <c r="G350" s="115" t="s">
        <v>389</v>
      </c>
      <c r="H350" s="113" t="s">
        <v>112</v>
      </c>
      <c r="I350" s="109" t="s">
        <v>79</v>
      </c>
      <c r="J350" s="1"/>
    </row>
    <row r="351" spans="1:10" ht="12.75" customHeight="1">
      <c r="A351" s="108">
        <v>427</v>
      </c>
      <c r="B351" s="109" t="s">
        <v>101</v>
      </c>
      <c r="C351" s="438" t="s">
        <v>352</v>
      </c>
      <c r="D351" s="438"/>
      <c r="E351" s="110">
        <v>10.63</v>
      </c>
      <c r="F351" s="116" t="s">
        <v>351</v>
      </c>
      <c r="G351" s="117" t="s">
        <v>76</v>
      </c>
      <c r="H351" s="113" t="s">
        <v>113</v>
      </c>
      <c r="I351" s="109" t="s">
        <v>76</v>
      </c>
      <c r="J351" s="1"/>
    </row>
    <row r="352" spans="1:10" ht="12.75" customHeight="1">
      <c r="A352" s="108">
        <v>428</v>
      </c>
      <c r="B352" s="109" t="s">
        <v>101</v>
      </c>
      <c r="C352" s="442" t="s">
        <v>357</v>
      </c>
      <c r="D352" s="443"/>
      <c r="E352" s="110">
        <v>7.7</v>
      </c>
      <c r="F352" s="114" t="s">
        <v>369</v>
      </c>
      <c r="G352" s="115" t="s">
        <v>389</v>
      </c>
      <c r="H352" s="113" t="s">
        <v>112</v>
      </c>
      <c r="I352" s="109" t="s">
        <v>79</v>
      </c>
      <c r="J352" s="1"/>
    </row>
    <row r="353" spans="1:10" ht="12.75" customHeight="1">
      <c r="A353" s="108">
        <v>429</v>
      </c>
      <c r="B353" s="109" t="s">
        <v>101</v>
      </c>
      <c r="C353" s="438" t="s">
        <v>352</v>
      </c>
      <c r="D353" s="438"/>
      <c r="E353" s="110">
        <v>11.92</v>
      </c>
      <c r="F353" s="116" t="s">
        <v>351</v>
      </c>
      <c r="G353" s="119" t="s">
        <v>55</v>
      </c>
      <c r="H353" s="113" t="s">
        <v>111</v>
      </c>
      <c r="I353" s="109" t="s">
        <v>66</v>
      </c>
      <c r="J353" s="1"/>
    </row>
    <row r="354" spans="1:10" ht="12.75" customHeight="1">
      <c r="A354" s="108">
        <v>430</v>
      </c>
      <c r="B354" s="109" t="s">
        <v>101</v>
      </c>
      <c r="C354" s="438" t="s">
        <v>352</v>
      </c>
      <c r="D354" s="438"/>
      <c r="E354" s="110">
        <v>24.94</v>
      </c>
      <c r="F354" s="116" t="s">
        <v>351</v>
      </c>
      <c r="G354" s="117" t="s">
        <v>76</v>
      </c>
      <c r="H354" s="113" t="s">
        <v>110</v>
      </c>
      <c r="I354" s="109" t="s">
        <v>76</v>
      </c>
      <c r="J354" s="1"/>
    </row>
    <row r="355" spans="1:10" ht="12.75" customHeight="1">
      <c r="A355" s="108">
        <v>431</v>
      </c>
      <c r="B355" s="109" t="s">
        <v>101</v>
      </c>
      <c r="C355" s="438" t="s">
        <v>352</v>
      </c>
      <c r="D355" s="438"/>
      <c r="E355" s="110">
        <v>26.51</v>
      </c>
      <c r="F355" s="116" t="s">
        <v>351</v>
      </c>
      <c r="G355" s="119" t="s">
        <v>55</v>
      </c>
      <c r="H355" s="113" t="s">
        <v>109</v>
      </c>
      <c r="I355" s="109" t="s">
        <v>66</v>
      </c>
      <c r="J355" s="1"/>
    </row>
    <row r="356" spans="1:10" ht="12.75" customHeight="1">
      <c r="A356" s="108">
        <v>432</v>
      </c>
      <c r="B356" s="109" t="s">
        <v>101</v>
      </c>
      <c r="C356" s="444" t="s">
        <v>355</v>
      </c>
      <c r="D356" s="444"/>
      <c r="E356" s="110">
        <v>19.38</v>
      </c>
      <c r="F356" s="260" t="s">
        <v>368</v>
      </c>
      <c r="G356" s="117" t="s">
        <v>76</v>
      </c>
      <c r="H356" s="113" t="s">
        <v>108</v>
      </c>
      <c r="I356" s="109" t="s">
        <v>76</v>
      </c>
      <c r="J356" s="1"/>
    </row>
    <row r="357" spans="1:10" ht="12.75" customHeight="1">
      <c r="A357" s="108">
        <v>433</v>
      </c>
      <c r="B357" s="109" t="s">
        <v>101</v>
      </c>
      <c r="C357" s="444" t="s">
        <v>355</v>
      </c>
      <c r="D357" s="444"/>
      <c r="E357" s="110">
        <v>9.48</v>
      </c>
      <c r="F357" s="260" t="s">
        <v>368</v>
      </c>
      <c r="G357" s="117" t="s">
        <v>76</v>
      </c>
      <c r="H357" s="113" t="s">
        <v>107</v>
      </c>
      <c r="I357" s="109" t="s">
        <v>76</v>
      </c>
      <c r="J357" s="1"/>
    </row>
    <row r="358" spans="1:10" ht="12.75" customHeight="1">
      <c r="A358" s="108">
        <v>434</v>
      </c>
      <c r="B358" s="109" t="s">
        <v>101</v>
      </c>
      <c r="C358" s="438" t="s">
        <v>352</v>
      </c>
      <c r="D358" s="438"/>
      <c r="E358" s="110">
        <v>18.5</v>
      </c>
      <c r="F358" s="116" t="s">
        <v>351</v>
      </c>
      <c r="G358" s="119" t="s">
        <v>55</v>
      </c>
      <c r="H358" s="113" t="s">
        <v>106</v>
      </c>
      <c r="I358" s="109" t="s">
        <v>66</v>
      </c>
      <c r="J358" s="1"/>
    </row>
    <row r="359" spans="1:10" ht="12.75" customHeight="1">
      <c r="A359" s="108">
        <v>435</v>
      </c>
      <c r="B359" s="109" t="s">
        <v>101</v>
      </c>
      <c r="C359" s="438" t="s">
        <v>352</v>
      </c>
      <c r="D359" s="438"/>
      <c r="E359" s="110">
        <v>25.36</v>
      </c>
      <c r="F359" s="116" t="s">
        <v>351</v>
      </c>
      <c r="G359" s="119" t="s">
        <v>55</v>
      </c>
      <c r="H359" s="113" t="s">
        <v>105</v>
      </c>
      <c r="I359" s="109" t="s">
        <v>66</v>
      </c>
      <c r="J359" s="1"/>
    </row>
    <row r="360" spans="1:10" ht="12.75" customHeight="1">
      <c r="A360" s="108">
        <v>436</v>
      </c>
      <c r="B360" s="109" t="s">
        <v>101</v>
      </c>
      <c r="C360" s="438" t="s">
        <v>352</v>
      </c>
      <c r="D360" s="438"/>
      <c r="E360" s="110">
        <v>26.48</v>
      </c>
      <c r="F360" s="116" t="s">
        <v>351</v>
      </c>
      <c r="G360" s="117" t="s">
        <v>76</v>
      </c>
      <c r="H360" s="113" t="s">
        <v>104</v>
      </c>
      <c r="I360" s="109" t="s">
        <v>76</v>
      </c>
      <c r="J360" s="1"/>
    </row>
    <row r="361" spans="1:10" ht="12.75" customHeight="1">
      <c r="A361" s="108">
        <v>437</v>
      </c>
      <c r="B361" s="109" t="s">
        <v>101</v>
      </c>
      <c r="C361" s="438" t="s">
        <v>352</v>
      </c>
      <c r="D361" s="438"/>
      <c r="E361" s="110">
        <v>14.58</v>
      </c>
      <c r="F361" s="116" t="s">
        <v>351</v>
      </c>
      <c r="G361" s="119" t="s">
        <v>55</v>
      </c>
      <c r="H361" s="113" t="s">
        <v>103</v>
      </c>
      <c r="I361" s="109" t="s">
        <v>66</v>
      </c>
      <c r="J361" s="1"/>
    </row>
    <row r="362" spans="1:10" ht="12.75" customHeight="1">
      <c r="A362" s="108">
        <v>438</v>
      </c>
      <c r="B362" s="109" t="s">
        <v>101</v>
      </c>
      <c r="C362" s="432" t="s">
        <v>355</v>
      </c>
      <c r="D362" s="432"/>
      <c r="E362" s="110">
        <v>15.71</v>
      </c>
      <c r="F362" s="116" t="s">
        <v>351</v>
      </c>
      <c r="G362" s="117" t="s">
        <v>76</v>
      </c>
      <c r="H362" s="113" t="s">
        <v>102</v>
      </c>
      <c r="I362" s="109" t="s">
        <v>76</v>
      </c>
      <c r="J362" s="1"/>
    </row>
    <row r="363" spans="1:10" ht="12.75" customHeight="1">
      <c r="A363" s="108">
        <v>439</v>
      </c>
      <c r="B363" s="109" t="s">
        <v>101</v>
      </c>
      <c r="C363" s="432" t="s">
        <v>355</v>
      </c>
      <c r="D363" s="432"/>
      <c r="E363" s="110">
        <v>14.83</v>
      </c>
      <c r="F363" s="116" t="s">
        <v>351</v>
      </c>
      <c r="G363" s="117" t="s">
        <v>76</v>
      </c>
      <c r="H363" s="113" t="s">
        <v>93</v>
      </c>
      <c r="I363" s="109" t="s">
        <v>76</v>
      </c>
      <c r="J363" s="1"/>
    </row>
    <row r="364" spans="1:10" ht="12.75" customHeight="1">
      <c r="A364" s="108">
        <v>440</v>
      </c>
      <c r="B364" s="109" t="s">
        <v>101</v>
      </c>
      <c r="C364" s="438" t="s">
        <v>352</v>
      </c>
      <c r="D364" s="438"/>
      <c r="E364" s="110">
        <v>8.03</v>
      </c>
      <c r="F364" s="116" t="s">
        <v>351</v>
      </c>
      <c r="G364" s="117" t="s">
        <v>76</v>
      </c>
      <c r="H364" s="113" t="s">
        <v>100</v>
      </c>
      <c r="I364" s="109" t="s">
        <v>76</v>
      </c>
      <c r="J364" s="1"/>
    </row>
    <row r="365" spans="1:10" ht="12.75" customHeight="1">
      <c r="A365" s="108">
        <v>501</v>
      </c>
      <c r="B365" s="109" t="s">
        <v>91</v>
      </c>
      <c r="C365" s="440" t="s">
        <v>2</v>
      </c>
      <c r="D365" s="440"/>
      <c r="E365" s="110">
        <v>23.19</v>
      </c>
      <c r="F365" s="116" t="s">
        <v>351</v>
      </c>
      <c r="G365" s="117" t="s">
        <v>76</v>
      </c>
      <c r="H365" s="113" t="s">
        <v>99</v>
      </c>
      <c r="I365" s="109" t="s">
        <v>76</v>
      </c>
      <c r="J365" s="1"/>
    </row>
    <row r="366" spans="1:10" ht="12.75" customHeight="1">
      <c r="A366" s="108">
        <v>502</v>
      </c>
      <c r="B366" s="109" t="s">
        <v>91</v>
      </c>
      <c r="C366" s="435" t="s">
        <v>0</v>
      </c>
      <c r="D366" s="435"/>
      <c r="E366" s="110">
        <v>11.87</v>
      </c>
      <c r="F366" s="116" t="s">
        <v>351</v>
      </c>
      <c r="G366" s="117" t="s">
        <v>76</v>
      </c>
      <c r="H366" s="113" t="s">
        <v>61</v>
      </c>
      <c r="I366" s="109" t="s">
        <v>76</v>
      </c>
      <c r="J366" s="1"/>
    </row>
    <row r="367" spans="1:10" ht="12.75" customHeight="1">
      <c r="A367" s="108">
        <v>503</v>
      </c>
      <c r="B367" s="109" t="s">
        <v>91</v>
      </c>
      <c r="C367" s="434" t="s">
        <v>359</v>
      </c>
      <c r="D367" s="434"/>
      <c r="E367" s="110">
        <v>8.95</v>
      </c>
      <c r="F367" s="116" t="s">
        <v>351</v>
      </c>
      <c r="G367" s="112" t="s">
        <v>390</v>
      </c>
      <c r="H367" s="113" t="s">
        <v>98</v>
      </c>
      <c r="I367" s="109" t="s">
        <v>69</v>
      </c>
      <c r="J367" s="1"/>
    </row>
    <row r="368" spans="1:10" ht="12.75" customHeight="1">
      <c r="A368" s="108">
        <v>504</v>
      </c>
      <c r="B368" s="109" t="s">
        <v>91</v>
      </c>
      <c r="C368" s="432" t="s">
        <v>355</v>
      </c>
      <c r="D368" s="432"/>
      <c r="E368" s="110">
        <v>1.83</v>
      </c>
      <c r="F368" s="114" t="s">
        <v>369</v>
      </c>
      <c r="G368" s="117" t="s">
        <v>76</v>
      </c>
      <c r="H368" s="113" t="s">
        <v>97</v>
      </c>
      <c r="I368" s="109" t="s">
        <v>76</v>
      </c>
      <c r="J368" s="1"/>
    </row>
    <row r="369" spans="1:10" ht="12.75" customHeight="1">
      <c r="A369" s="108">
        <v>506</v>
      </c>
      <c r="B369" s="109" t="s">
        <v>91</v>
      </c>
      <c r="C369" s="433" t="s">
        <v>357</v>
      </c>
      <c r="D369" s="433"/>
      <c r="E369" s="110">
        <v>13.85</v>
      </c>
      <c r="F369" s="116" t="s">
        <v>351</v>
      </c>
      <c r="G369" s="117" t="s">
        <v>76</v>
      </c>
      <c r="H369" s="113" t="s">
        <v>96</v>
      </c>
      <c r="I369" s="109" t="s">
        <v>76</v>
      </c>
      <c r="J369" s="1"/>
    </row>
    <row r="370" spans="1:10" ht="12.75" customHeight="1">
      <c r="A370" s="108">
        <v>507</v>
      </c>
      <c r="B370" s="109" t="s">
        <v>91</v>
      </c>
      <c r="C370" s="438" t="s">
        <v>352</v>
      </c>
      <c r="D370" s="438"/>
      <c r="E370" s="110">
        <v>26.43</v>
      </c>
      <c r="F370" s="116" t="s">
        <v>351</v>
      </c>
      <c r="G370" s="117" t="s">
        <v>76</v>
      </c>
      <c r="H370" s="113" t="s">
        <v>95</v>
      </c>
      <c r="I370" s="109" t="s">
        <v>76</v>
      </c>
      <c r="J370" s="1"/>
    </row>
    <row r="371" spans="1:10" ht="12.75" customHeight="1">
      <c r="A371" s="108">
        <v>508</v>
      </c>
      <c r="B371" s="109" t="s">
        <v>91</v>
      </c>
      <c r="C371" s="438" t="s">
        <v>352</v>
      </c>
      <c r="D371" s="438"/>
      <c r="E371" s="110">
        <v>15.9</v>
      </c>
      <c r="F371" s="116" t="s">
        <v>351</v>
      </c>
      <c r="G371" s="117" t="s">
        <v>76</v>
      </c>
      <c r="H371" s="113" t="s">
        <v>94</v>
      </c>
      <c r="I371" s="109" t="s">
        <v>76</v>
      </c>
      <c r="J371" s="1"/>
    </row>
    <row r="372" spans="1:10" ht="12.75">
      <c r="A372" s="108">
        <v>509</v>
      </c>
      <c r="B372" s="109" t="s">
        <v>91</v>
      </c>
      <c r="C372" s="435" t="s">
        <v>0</v>
      </c>
      <c r="D372" s="435"/>
      <c r="E372" s="110">
        <v>7.9</v>
      </c>
      <c r="F372" s="116" t="s">
        <v>351</v>
      </c>
      <c r="G372" s="117" t="s">
        <v>76</v>
      </c>
      <c r="H372" s="113" t="s">
        <v>93</v>
      </c>
      <c r="I372" s="109" t="s">
        <v>76</v>
      </c>
      <c r="J372" s="1"/>
    </row>
    <row r="373" spans="1:10" ht="12.75">
      <c r="A373" s="108">
        <v>510</v>
      </c>
      <c r="B373" s="109" t="s">
        <v>91</v>
      </c>
      <c r="C373" s="433" t="s">
        <v>357</v>
      </c>
      <c r="D373" s="433"/>
      <c r="E373" s="110">
        <v>6.93</v>
      </c>
      <c r="F373" s="114" t="s">
        <v>369</v>
      </c>
      <c r="G373" s="112" t="s">
        <v>390</v>
      </c>
      <c r="H373" s="113" t="s">
        <v>92</v>
      </c>
      <c r="I373" s="109" t="s">
        <v>69</v>
      </c>
      <c r="J373" s="1"/>
    </row>
    <row r="374" spans="1:10" ht="12.75">
      <c r="A374" s="108">
        <v>512</v>
      </c>
      <c r="B374" s="109" t="s">
        <v>91</v>
      </c>
      <c r="C374" s="435" t="s">
        <v>0</v>
      </c>
      <c r="D374" s="435"/>
      <c r="E374" s="110">
        <v>1.47</v>
      </c>
      <c r="F374" s="116" t="s">
        <v>351</v>
      </c>
      <c r="G374" s="112" t="s">
        <v>390</v>
      </c>
      <c r="H374" s="113" t="s">
        <v>61</v>
      </c>
      <c r="I374" s="109" t="s">
        <v>69</v>
      </c>
      <c r="J374" s="1"/>
    </row>
    <row r="375" spans="1:10" ht="12.75">
      <c r="A375" s="108">
        <v>513</v>
      </c>
      <c r="B375" s="109" t="s">
        <v>91</v>
      </c>
      <c r="C375" s="434" t="s">
        <v>359</v>
      </c>
      <c r="D375" s="434"/>
      <c r="E375" s="110">
        <v>1.01</v>
      </c>
      <c r="F375" s="116" t="s">
        <v>351</v>
      </c>
      <c r="G375" s="112" t="s">
        <v>390</v>
      </c>
      <c r="H375" s="113" t="s">
        <v>64</v>
      </c>
      <c r="I375" s="109" t="s">
        <v>69</v>
      </c>
      <c r="J375" s="1"/>
    </row>
    <row r="376" spans="1:10" ht="12.75">
      <c r="A376" s="17"/>
      <c r="B376" s="1"/>
      <c r="C376" s="97"/>
      <c r="D376" s="98"/>
      <c r="E376" s="18">
        <f>SUM(E149:E375)</f>
        <v>4529.579999999997</v>
      </c>
      <c r="F376" s="17"/>
      <c r="G376" s="2"/>
      <c r="H376" s="19"/>
      <c r="I376" s="1"/>
      <c r="J376" s="1"/>
    </row>
    <row r="377" spans="1:9" ht="12.75">
      <c r="A377" s="99"/>
      <c r="B377" s="2"/>
      <c r="C377" s="97"/>
      <c r="D377" s="98"/>
      <c r="E377" s="98"/>
      <c r="F377" s="2"/>
      <c r="G377" s="2"/>
      <c r="H377" s="97"/>
      <c r="I377" s="2"/>
    </row>
    <row r="378" spans="1:9" s="5" customFormat="1" ht="15.75">
      <c r="A378" s="464" t="s">
        <v>364</v>
      </c>
      <c r="B378" s="465"/>
      <c r="C378" s="465"/>
      <c r="D378" s="465"/>
      <c r="E378" s="465"/>
      <c r="F378" s="465"/>
      <c r="G378" s="465"/>
      <c r="H378" s="465"/>
      <c r="I378" s="466"/>
    </row>
    <row r="379" spans="1:10" s="10" customFormat="1" ht="26.25" customHeight="1">
      <c r="A379" s="100" t="s">
        <v>299</v>
      </c>
      <c r="B379" s="100" t="s">
        <v>62</v>
      </c>
      <c r="C379" s="430" t="s">
        <v>370</v>
      </c>
      <c r="D379" s="430"/>
      <c r="E379" s="101" t="s">
        <v>300</v>
      </c>
      <c r="F379" s="104" t="s">
        <v>52</v>
      </c>
      <c r="G379" s="100" t="s">
        <v>53</v>
      </c>
      <c r="H379" s="123" t="s">
        <v>56</v>
      </c>
      <c r="I379" s="100" t="s">
        <v>366</v>
      </c>
      <c r="J379" s="96"/>
    </row>
    <row r="380" spans="1:10" s="7" customFormat="1" ht="12.75" customHeight="1">
      <c r="A380" s="104" t="s">
        <v>58</v>
      </c>
      <c r="B380" s="104"/>
      <c r="C380" s="447"/>
      <c r="D380" s="448"/>
      <c r="E380" s="106" t="s">
        <v>57</v>
      </c>
      <c r="F380" s="104"/>
      <c r="G380" s="105"/>
      <c r="H380" s="123"/>
      <c r="I380" s="104"/>
      <c r="J380" s="96"/>
    </row>
    <row r="381" spans="1:10" ht="12.75" customHeight="1" hidden="1">
      <c r="A381" s="108"/>
      <c r="B381" s="109"/>
      <c r="C381" s="414"/>
      <c r="D381" s="415"/>
      <c r="E381" s="110"/>
      <c r="F381" s="124"/>
      <c r="G381" s="121"/>
      <c r="H381" s="113"/>
      <c r="I381" s="109"/>
      <c r="J381" s="1"/>
    </row>
    <row r="382" spans="1:10" ht="12.75" customHeight="1" hidden="1">
      <c r="A382" s="108"/>
      <c r="B382" s="109"/>
      <c r="C382" s="414"/>
      <c r="D382" s="415"/>
      <c r="E382" s="110"/>
      <c r="F382" s="124"/>
      <c r="G382" s="121"/>
      <c r="H382" s="113"/>
      <c r="I382" s="109"/>
      <c r="J382" s="1"/>
    </row>
    <row r="383" spans="1:10" ht="12.75" customHeight="1" hidden="1">
      <c r="A383" s="108"/>
      <c r="B383" s="109"/>
      <c r="C383" s="414"/>
      <c r="D383" s="415"/>
      <c r="E383" s="110"/>
      <c r="F383" s="124"/>
      <c r="G383" s="121"/>
      <c r="H383" s="113"/>
      <c r="I383" s="109"/>
      <c r="J383" s="1"/>
    </row>
    <row r="384" spans="1:10" ht="12.75" customHeight="1" hidden="1">
      <c r="A384" s="108"/>
      <c r="B384" s="109"/>
      <c r="C384" s="414"/>
      <c r="D384" s="415"/>
      <c r="E384" s="110"/>
      <c r="F384" s="124"/>
      <c r="G384" s="121"/>
      <c r="H384" s="113"/>
      <c r="I384" s="109"/>
      <c r="J384" s="1"/>
    </row>
    <row r="385" spans="1:10" ht="12.75" customHeight="1" hidden="1">
      <c r="A385" s="108"/>
      <c r="B385" s="109"/>
      <c r="C385" s="414"/>
      <c r="D385" s="415"/>
      <c r="E385" s="110"/>
      <c r="F385" s="124"/>
      <c r="G385" s="121"/>
      <c r="H385" s="113"/>
      <c r="I385" s="109"/>
      <c r="J385" s="1"/>
    </row>
    <row r="386" spans="1:10" ht="12.75" customHeight="1" hidden="1">
      <c r="A386" s="108"/>
      <c r="B386" s="109"/>
      <c r="C386" s="414"/>
      <c r="D386" s="415"/>
      <c r="E386" s="110"/>
      <c r="F386" s="124"/>
      <c r="G386" s="121"/>
      <c r="H386" s="113"/>
      <c r="I386" s="109"/>
      <c r="J386" s="1"/>
    </row>
    <row r="387" spans="1:10" ht="12.75" customHeight="1" hidden="1">
      <c r="A387" s="108"/>
      <c r="B387" s="109"/>
      <c r="C387" s="414"/>
      <c r="D387" s="415"/>
      <c r="E387" s="110"/>
      <c r="F387" s="124"/>
      <c r="G387" s="121"/>
      <c r="H387" s="113"/>
      <c r="I387" s="109"/>
      <c r="J387" s="1"/>
    </row>
    <row r="388" spans="1:10" ht="12.75" customHeight="1" hidden="1">
      <c r="A388" s="108"/>
      <c r="B388" s="109"/>
      <c r="C388" s="414"/>
      <c r="D388" s="415"/>
      <c r="E388" s="110"/>
      <c r="F388" s="124"/>
      <c r="G388" s="121"/>
      <c r="H388" s="113"/>
      <c r="I388" s="109"/>
      <c r="J388" s="1"/>
    </row>
    <row r="389" spans="1:10" ht="12.75" customHeight="1" hidden="1">
      <c r="A389" s="108"/>
      <c r="B389" s="109"/>
      <c r="C389" s="414"/>
      <c r="D389" s="415"/>
      <c r="E389" s="110"/>
      <c r="F389" s="124"/>
      <c r="G389" s="121"/>
      <c r="H389" s="113"/>
      <c r="I389" s="109"/>
      <c r="J389" s="1"/>
    </row>
    <row r="390" spans="1:10" ht="12.75" customHeight="1" hidden="1">
      <c r="A390" s="108"/>
      <c r="B390" s="109"/>
      <c r="C390" s="414"/>
      <c r="D390" s="415"/>
      <c r="E390" s="110"/>
      <c r="F390" s="124"/>
      <c r="G390" s="121"/>
      <c r="H390" s="113"/>
      <c r="I390" s="109"/>
      <c r="J390" s="1"/>
    </row>
    <row r="391" spans="1:10" ht="12.75" customHeight="1" hidden="1">
      <c r="A391" s="125"/>
      <c r="B391" s="126"/>
      <c r="C391" s="414"/>
      <c r="D391" s="415"/>
      <c r="E391" s="125"/>
      <c r="F391" s="124"/>
      <c r="G391" s="121"/>
      <c r="H391" s="127"/>
      <c r="I391" s="109"/>
      <c r="J391" s="1"/>
    </row>
    <row r="392" spans="1:10" ht="12.75" customHeight="1" hidden="1">
      <c r="A392" s="125"/>
      <c r="B392" s="126"/>
      <c r="C392" s="414"/>
      <c r="D392" s="415"/>
      <c r="E392" s="125"/>
      <c r="F392" s="124"/>
      <c r="G392" s="121"/>
      <c r="H392" s="127"/>
      <c r="I392" s="109"/>
      <c r="J392" s="1"/>
    </row>
    <row r="393" spans="1:10" ht="12.75" customHeight="1" hidden="1">
      <c r="A393" s="125"/>
      <c r="B393" s="126"/>
      <c r="C393" s="414"/>
      <c r="D393" s="415"/>
      <c r="E393" s="125"/>
      <c r="F393" s="124"/>
      <c r="G393" s="121"/>
      <c r="H393" s="127"/>
      <c r="I393" s="109"/>
      <c r="J393" s="1"/>
    </row>
    <row r="394" spans="1:10" ht="12.75" customHeight="1" hidden="1">
      <c r="A394" s="125"/>
      <c r="B394" s="126"/>
      <c r="C394" s="414"/>
      <c r="D394" s="415"/>
      <c r="E394" s="125"/>
      <c r="F394" s="124"/>
      <c r="G394" s="121"/>
      <c r="H394" s="127"/>
      <c r="I394" s="109"/>
      <c r="J394" s="1"/>
    </row>
    <row r="395" spans="1:10" ht="12.75" customHeight="1" hidden="1">
      <c r="A395" s="125"/>
      <c r="B395" s="126"/>
      <c r="C395" s="414"/>
      <c r="D395" s="415"/>
      <c r="E395" s="125"/>
      <c r="F395" s="124"/>
      <c r="G395" s="121"/>
      <c r="H395" s="127"/>
      <c r="I395" s="109"/>
      <c r="J395" s="1"/>
    </row>
    <row r="396" spans="1:10" ht="12.75" customHeight="1" hidden="1">
      <c r="A396" s="125"/>
      <c r="B396" s="126"/>
      <c r="C396" s="414"/>
      <c r="D396" s="415"/>
      <c r="E396" s="125"/>
      <c r="F396" s="124"/>
      <c r="G396" s="121"/>
      <c r="H396" s="127"/>
      <c r="I396" s="109"/>
      <c r="J396" s="1"/>
    </row>
    <row r="397" spans="1:10" ht="12.75" customHeight="1" hidden="1">
      <c r="A397" s="125"/>
      <c r="B397" s="126"/>
      <c r="C397" s="414"/>
      <c r="D397" s="415"/>
      <c r="E397" s="125"/>
      <c r="F397" s="124"/>
      <c r="G397" s="121"/>
      <c r="H397" s="127"/>
      <c r="I397" s="109"/>
      <c r="J397" s="1"/>
    </row>
    <row r="398" spans="1:10" ht="12.75" customHeight="1" hidden="1">
      <c r="A398" s="125"/>
      <c r="B398" s="126"/>
      <c r="C398" s="414"/>
      <c r="D398" s="415"/>
      <c r="E398" s="125"/>
      <c r="F398" s="124"/>
      <c r="G398" s="121"/>
      <c r="H398" s="127"/>
      <c r="I398" s="109"/>
      <c r="J398" s="1"/>
    </row>
    <row r="399" spans="1:10" ht="12.75" customHeight="1" hidden="1">
      <c r="A399" s="125"/>
      <c r="B399" s="126"/>
      <c r="C399" s="414"/>
      <c r="D399" s="415"/>
      <c r="E399" s="125"/>
      <c r="F399" s="124"/>
      <c r="G399" s="121"/>
      <c r="H399" s="127"/>
      <c r="I399" s="109"/>
      <c r="J399" s="1"/>
    </row>
    <row r="400" spans="1:10" ht="12.75" customHeight="1" hidden="1">
      <c r="A400" s="125"/>
      <c r="B400" s="126"/>
      <c r="C400" s="414"/>
      <c r="D400" s="415"/>
      <c r="E400" s="125"/>
      <c r="F400" s="124"/>
      <c r="G400" s="121"/>
      <c r="H400" s="127"/>
      <c r="I400" s="109"/>
      <c r="J400" s="1"/>
    </row>
    <row r="401" spans="1:10" ht="12.75">
      <c r="A401" s="108">
        <v>1</v>
      </c>
      <c r="B401" s="109"/>
      <c r="C401" s="422" t="s">
        <v>2</v>
      </c>
      <c r="D401" s="423"/>
      <c r="E401" s="128">
        <v>9</v>
      </c>
      <c r="F401" s="115" t="s">
        <v>368</v>
      </c>
      <c r="G401" s="112" t="s">
        <v>390</v>
      </c>
      <c r="H401" s="109" t="s">
        <v>90</v>
      </c>
      <c r="I401" s="109" t="s">
        <v>65</v>
      </c>
      <c r="J401" s="1"/>
    </row>
    <row r="402" spans="1:10" ht="12.75">
      <c r="A402" s="108">
        <v>2</v>
      </c>
      <c r="B402" s="109"/>
      <c r="C402" s="416" t="s">
        <v>0</v>
      </c>
      <c r="D402" s="417"/>
      <c r="E402" s="128">
        <v>9.37</v>
      </c>
      <c r="F402" s="111" t="s">
        <v>353</v>
      </c>
      <c r="G402" s="112" t="s">
        <v>390</v>
      </c>
      <c r="H402" s="109" t="s">
        <v>63</v>
      </c>
      <c r="I402" s="109" t="s">
        <v>65</v>
      </c>
      <c r="J402" s="1"/>
    </row>
    <row r="403" spans="1:10" ht="12.75">
      <c r="A403" s="108">
        <v>3</v>
      </c>
      <c r="B403" s="109"/>
      <c r="C403" s="418" t="s">
        <v>359</v>
      </c>
      <c r="D403" s="419"/>
      <c r="E403" s="128">
        <v>6.32</v>
      </c>
      <c r="F403" s="111" t="s">
        <v>353</v>
      </c>
      <c r="G403" s="112" t="s">
        <v>390</v>
      </c>
      <c r="H403" s="109" t="s">
        <v>89</v>
      </c>
      <c r="I403" s="109" t="s">
        <v>65</v>
      </c>
      <c r="J403" s="1"/>
    </row>
    <row r="404" spans="1:10" ht="12.75">
      <c r="A404" s="108">
        <v>4</v>
      </c>
      <c r="B404" s="109"/>
      <c r="C404" s="418" t="s">
        <v>359</v>
      </c>
      <c r="D404" s="419"/>
      <c r="E404" s="128">
        <v>3.98</v>
      </c>
      <c r="F404" s="111" t="s">
        <v>353</v>
      </c>
      <c r="G404" s="112" t="s">
        <v>390</v>
      </c>
      <c r="H404" s="109" t="s">
        <v>88</v>
      </c>
      <c r="I404" s="109" t="s">
        <v>65</v>
      </c>
      <c r="J404" s="1"/>
    </row>
    <row r="405" spans="1:10" ht="12.75" customHeight="1">
      <c r="A405" s="108">
        <v>5</v>
      </c>
      <c r="B405" s="109"/>
      <c r="C405" s="451" t="s">
        <v>352</v>
      </c>
      <c r="D405" s="452"/>
      <c r="E405" s="128">
        <v>10.6</v>
      </c>
      <c r="F405" s="111" t="s">
        <v>353</v>
      </c>
      <c r="G405" s="117" t="s">
        <v>76</v>
      </c>
      <c r="H405" s="109" t="s">
        <v>68</v>
      </c>
      <c r="I405" s="109" t="s">
        <v>76</v>
      </c>
      <c r="J405" s="1"/>
    </row>
    <row r="406" spans="1:10" ht="12.75" customHeight="1">
      <c r="A406" s="108">
        <v>6</v>
      </c>
      <c r="B406" s="109"/>
      <c r="C406" s="451" t="s">
        <v>352</v>
      </c>
      <c r="D406" s="452"/>
      <c r="E406" s="128">
        <v>16</v>
      </c>
      <c r="F406" s="111" t="s">
        <v>353</v>
      </c>
      <c r="G406" s="117" t="s">
        <v>76</v>
      </c>
      <c r="H406" s="109" t="s">
        <v>87</v>
      </c>
      <c r="I406" s="109" t="s">
        <v>76</v>
      </c>
      <c r="J406" s="1"/>
    </row>
    <row r="407" spans="1:10" ht="12.75" customHeight="1">
      <c r="A407" s="108">
        <v>7</v>
      </c>
      <c r="B407" s="109"/>
      <c r="C407" s="442" t="s">
        <v>357</v>
      </c>
      <c r="D407" s="443"/>
      <c r="E407" s="128">
        <v>20</v>
      </c>
      <c r="F407" s="129" t="s">
        <v>356</v>
      </c>
      <c r="G407" s="115" t="s">
        <v>389</v>
      </c>
      <c r="H407" s="109" t="s">
        <v>86</v>
      </c>
      <c r="I407" s="109" t="s">
        <v>79</v>
      </c>
      <c r="J407" s="1"/>
    </row>
    <row r="408" spans="1:10" ht="12.75" customHeight="1">
      <c r="A408" s="108">
        <v>8</v>
      </c>
      <c r="B408" s="109"/>
      <c r="C408" s="442" t="s">
        <v>357</v>
      </c>
      <c r="D408" s="443"/>
      <c r="E408" s="128">
        <v>12.5</v>
      </c>
      <c r="F408" s="129" t="s">
        <v>356</v>
      </c>
      <c r="G408" s="115" t="s">
        <v>389</v>
      </c>
      <c r="H408" s="109" t="s">
        <v>85</v>
      </c>
      <c r="I408" s="109" t="s">
        <v>79</v>
      </c>
      <c r="J408" s="1"/>
    </row>
    <row r="409" spans="1:10" ht="12.75" customHeight="1">
      <c r="A409" s="108">
        <v>9</v>
      </c>
      <c r="B409" s="109"/>
      <c r="C409" s="449" t="s">
        <v>355</v>
      </c>
      <c r="D409" s="450"/>
      <c r="E409" s="128">
        <v>11.5</v>
      </c>
      <c r="F409" s="129" t="s">
        <v>356</v>
      </c>
      <c r="G409" s="115" t="s">
        <v>389</v>
      </c>
      <c r="H409" s="109" t="s">
        <v>84</v>
      </c>
      <c r="I409" s="109" t="s">
        <v>79</v>
      </c>
      <c r="J409" s="1"/>
    </row>
    <row r="410" spans="1:10" ht="12.75" customHeight="1">
      <c r="A410" s="108">
        <v>10</v>
      </c>
      <c r="B410" s="109"/>
      <c r="C410" s="442" t="s">
        <v>357</v>
      </c>
      <c r="D410" s="443"/>
      <c r="E410" s="128">
        <v>63.57</v>
      </c>
      <c r="F410" s="129" t="s">
        <v>356</v>
      </c>
      <c r="G410" s="115" t="s">
        <v>389</v>
      </c>
      <c r="H410" s="109" t="s">
        <v>83</v>
      </c>
      <c r="I410" s="109" t="s">
        <v>79</v>
      </c>
      <c r="J410" s="1"/>
    </row>
    <row r="411" spans="1:10" ht="12.75" customHeight="1">
      <c r="A411" s="108">
        <v>11</v>
      </c>
      <c r="B411" s="109"/>
      <c r="C411" s="420" t="s">
        <v>35</v>
      </c>
      <c r="D411" s="421"/>
      <c r="E411" s="128">
        <v>176.5</v>
      </c>
      <c r="F411" s="129" t="s">
        <v>356</v>
      </c>
      <c r="G411" s="115" t="s">
        <v>389</v>
      </c>
      <c r="H411" s="109" t="s">
        <v>82</v>
      </c>
      <c r="I411" s="109" t="s">
        <v>79</v>
      </c>
      <c r="J411" s="1"/>
    </row>
    <row r="412" spans="1:10" ht="12.75" customHeight="1">
      <c r="A412" s="108">
        <v>12</v>
      </c>
      <c r="B412" s="109"/>
      <c r="C412" s="420" t="s">
        <v>35</v>
      </c>
      <c r="D412" s="421"/>
      <c r="E412" s="128">
        <v>89.22</v>
      </c>
      <c r="F412" s="129" t="s">
        <v>356</v>
      </c>
      <c r="G412" s="115" t="s">
        <v>389</v>
      </c>
      <c r="H412" s="109" t="s">
        <v>81</v>
      </c>
      <c r="I412" s="109" t="s">
        <v>79</v>
      </c>
      <c r="J412" s="1"/>
    </row>
    <row r="413" spans="1:10" ht="12.75" customHeight="1">
      <c r="A413" s="108">
        <v>13</v>
      </c>
      <c r="B413" s="109"/>
      <c r="C413" s="449" t="s">
        <v>355</v>
      </c>
      <c r="D413" s="450"/>
      <c r="E413" s="128">
        <v>55.25</v>
      </c>
      <c r="F413" s="129" t="s">
        <v>356</v>
      </c>
      <c r="G413" s="115" t="s">
        <v>389</v>
      </c>
      <c r="H413" s="109" t="s">
        <v>80</v>
      </c>
      <c r="I413" s="109" t="s">
        <v>79</v>
      </c>
      <c r="J413" s="1"/>
    </row>
    <row r="414" spans="1:9" ht="12.75" customHeight="1">
      <c r="A414" s="108"/>
      <c r="B414" s="109"/>
      <c r="C414" s="414"/>
      <c r="D414" s="415"/>
      <c r="E414" s="122">
        <f>SUBTOTAL(9,E401:E413)</f>
        <v>483.81000000000006</v>
      </c>
      <c r="F414" s="108"/>
      <c r="G414" s="109"/>
      <c r="H414" s="113"/>
      <c r="I414" s="121"/>
    </row>
    <row r="415" spans="3:4" ht="12.75" customHeight="1">
      <c r="C415" s="16"/>
      <c r="D415"/>
    </row>
    <row r="416" spans="1:16" ht="12.75" customHeight="1">
      <c r="A416" s="15"/>
      <c r="B416" s="12"/>
      <c r="C416" s="12"/>
      <c r="D416" s="12"/>
      <c r="E416" s="12"/>
      <c r="F416" s="13"/>
      <c r="G416" s="13"/>
      <c r="H416" s="13"/>
      <c r="I416" s="11"/>
      <c r="J416" s="11"/>
      <c r="K416" s="11"/>
      <c r="L416" s="11"/>
      <c r="M416" s="11"/>
      <c r="N416" s="11"/>
      <c r="O416" s="11"/>
      <c r="P416" s="11"/>
    </row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</sheetData>
  <sheetProtection password="E604" sheet="1"/>
  <autoFilter ref="A6:I6"/>
  <mergeCells count="406">
    <mergeCell ref="A124:G124"/>
    <mergeCell ref="A136:F136"/>
    <mergeCell ref="C35:C37"/>
    <mergeCell ref="B35:B43"/>
    <mergeCell ref="A35:A43"/>
    <mergeCell ref="E35:F35"/>
    <mergeCell ref="D35:D37"/>
    <mergeCell ref="E39:F39"/>
    <mergeCell ref="D49:D51"/>
    <mergeCell ref="E50:F50"/>
    <mergeCell ref="A143:D143"/>
    <mergeCell ref="F81:F82"/>
    <mergeCell ref="E81:E82"/>
    <mergeCell ref="D47:D48"/>
    <mergeCell ref="E45:F45"/>
    <mergeCell ref="A144:D144"/>
    <mergeCell ref="B60:D60"/>
    <mergeCell ref="A138:D138"/>
    <mergeCell ref="A139:D139"/>
    <mergeCell ref="A140:D140"/>
    <mergeCell ref="A141:D141"/>
    <mergeCell ref="A142:D142"/>
    <mergeCell ref="A77:B78"/>
    <mergeCell ref="A81:B82"/>
    <mergeCell ref="A76:I76"/>
    <mergeCell ref="A378:I378"/>
    <mergeCell ref="C355:D355"/>
    <mergeCell ref="C356:D356"/>
    <mergeCell ref="C369:D369"/>
    <mergeCell ref="C370:D370"/>
    <mergeCell ref="C413:D413"/>
    <mergeCell ref="C405:D405"/>
    <mergeCell ref="C406:D406"/>
    <mergeCell ref="C407:D407"/>
    <mergeCell ref="C408:D408"/>
    <mergeCell ref="C409:D409"/>
    <mergeCell ref="C410:D410"/>
    <mergeCell ref="C390:D390"/>
    <mergeCell ref="C371:D371"/>
    <mergeCell ref="C372:D372"/>
    <mergeCell ref="C404:D404"/>
    <mergeCell ref="C391:D391"/>
    <mergeCell ref="C380:D380"/>
    <mergeCell ref="C381:D381"/>
    <mergeCell ref="C382:D382"/>
    <mergeCell ref="C383:D383"/>
    <mergeCell ref="C384:D384"/>
    <mergeCell ref="C385:D385"/>
    <mergeCell ref="A1:K1"/>
    <mergeCell ref="C365:D365"/>
    <mergeCell ref="C366:D366"/>
    <mergeCell ref="C367:D367"/>
    <mergeCell ref="C368:D368"/>
    <mergeCell ref="A146:I146"/>
    <mergeCell ref="C353:D353"/>
    <mergeCell ref="C354:D354"/>
    <mergeCell ref="C359:D359"/>
    <mergeCell ref="C360:D360"/>
    <mergeCell ref="C361:D361"/>
    <mergeCell ref="C362:D362"/>
    <mergeCell ref="C363:D363"/>
    <mergeCell ref="C364:D364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375:D375"/>
    <mergeCell ref="C373:D373"/>
    <mergeCell ref="C374:D374"/>
    <mergeCell ref="C156:D156"/>
    <mergeCell ref="C157:D157"/>
    <mergeCell ref="C158:D158"/>
    <mergeCell ref="C159:D159"/>
    <mergeCell ref="A3:J3"/>
    <mergeCell ref="A4:J4"/>
    <mergeCell ref="B8:B16"/>
    <mergeCell ref="A8:A16"/>
    <mergeCell ref="C5:D5"/>
    <mergeCell ref="C379:D379"/>
    <mergeCell ref="E5:F5"/>
    <mergeCell ref="E8:F8"/>
    <mergeCell ref="E10:F10"/>
    <mergeCell ref="E14:F14"/>
    <mergeCell ref="C398:D398"/>
    <mergeCell ref="C399:D399"/>
    <mergeCell ref="C400:D400"/>
    <mergeCell ref="C411:D411"/>
    <mergeCell ref="C412:D412"/>
    <mergeCell ref="C386:D386"/>
    <mergeCell ref="C387:D387"/>
    <mergeCell ref="C388:D388"/>
    <mergeCell ref="C389:D389"/>
    <mergeCell ref="C401:D401"/>
    <mergeCell ref="C29:C30"/>
    <mergeCell ref="C414:D414"/>
    <mergeCell ref="C392:D392"/>
    <mergeCell ref="C393:D393"/>
    <mergeCell ref="C394:D394"/>
    <mergeCell ref="C395:D395"/>
    <mergeCell ref="C396:D396"/>
    <mergeCell ref="C397:D397"/>
    <mergeCell ref="C402:D402"/>
    <mergeCell ref="C403:D403"/>
    <mergeCell ref="A17:A21"/>
    <mergeCell ref="B17:B21"/>
    <mergeCell ref="C19:C21"/>
    <mergeCell ref="D19:D21"/>
    <mergeCell ref="E32:F32"/>
    <mergeCell ref="A25:A34"/>
    <mergeCell ref="B25:B34"/>
    <mergeCell ref="C31:C34"/>
    <mergeCell ref="D31:D34"/>
    <mergeCell ref="E25:F25"/>
    <mergeCell ref="E34:F34"/>
    <mergeCell ref="E37:F37"/>
    <mergeCell ref="E38:F38"/>
    <mergeCell ref="E33:F33"/>
    <mergeCell ref="A23:A24"/>
    <mergeCell ref="B23:B24"/>
    <mergeCell ref="E23:F23"/>
    <mergeCell ref="E24:F24"/>
    <mergeCell ref="E27:F27"/>
    <mergeCell ref="D25:D26"/>
    <mergeCell ref="C10:C13"/>
    <mergeCell ref="D10:D13"/>
    <mergeCell ref="E11:F11"/>
    <mergeCell ref="E16:F16"/>
    <mergeCell ref="E17:F17"/>
    <mergeCell ref="E41:F41"/>
    <mergeCell ref="E29:F29"/>
    <mergeCell ref="E30:F30"/>
    <mergeCell ref="E31:F31"/>
    <mergeCell ref="E36:F36"/>
    <mergeCell ref="D27:D28"/>
    <mergeCell ref="E18:F18"/>
    <mergeCell ref="D29:D30"/>
    <mergeCell ref="E12:F12"/>
    <mergeCell ref="E13:F13"/>
    <mergeCell ref="E20:F20"/>
    <mergeCell ref="E28:F28"/>
    <mergeCell ref="E22:F22"/>
    <mergeCell ref="A44:A46"/>
    <mergeCell ref="B44:B46"/>
    <mergeCell ref="D8:D9"/>
    <mergeCell ref="E9:F9"/>
    <mergeCell ref="E21:F21"/>
    <mergeCell ref="E19:F19"/>
    <mergeCell ref="E40:F40"/>
    <mergeCell ref="C8:C9"/>
    <mergeCell ref="E15:F15"/>
    <mergeCell ref="E26:F26"/>
    <mergeCell ref="E7:F7"/>
    <mergeCell ref="A79:B79"/>
    <mergeCell ref="A80:B80"/>
    <mergeCell ref="C77:C78"/>
    <mergeCell ref="E77:E78"/>
    <mergeCell ref="D77:D78"/>
    <mergeCell ref="F77:F78"/>
    <mergeCell ref="A47:A52"/>
    <mergeCell ref="E43:F43"/>
    <mergeCell ref="C42:C43"/>
    <mergeCell ref="A85:B86"/>
    <mergeCell ref="A74:G74"/>
    <mergeCell ref="D81:D82"/>
    <mergeCell ref="E46:F46"/>
    <mergeCell ref="E48:F48"/>
    <mergeCell ref="D38:D40"/>
    <mergeCell ref="D42:D43"/>
    <mergeCell ref="E44:F44"/>
    <mergeCell ref="E42:F42"/>
    <mergeCell ref="C49:C51"/>
    <mergeCell ref="A96:B96"/>
    <mergeCell ref="A87:B87"/>
    <mergeCell ref="A88:B88"/>
    <mergeCell ref="A89:B89"/>
    <mergeCell ref="A90:B90"/>
    <mergeCell ref="A94:B94"/>
    <mergeCell ref="A108:H108"/>
    <mergeCell ref="A107:H107"/>
    <mergeCell ref="D85:D86"/>
    <mergeCell ref="C85:C86"/>
    <mergeCell ref="A95:B95"/>
    <mergeCell ref="A97:B97"/>
    <mergeCell ref="A91:B91"/>
    <mergeCell ref="A92:B92"/>
    <mergeCell ref="A93:B93"/>
    <mergeCell ref="E85:E86"/>
    <mergeCell ref="A75:G75"/>
    <mergeCell ref="C47:C48"/>
    <mergeCell ref="C38:C40"/>
    <mergeCell ref="C25:C26"/>
    <mergeCell ref="C81:C82"/>
    <mergeCell ref="A84:B84"/>
    <mergeCell ref="C27:C28"/>
    <mergeCell ref="E51:F51"/>
    <mergeCell ref="B47:B52"/>
    <mergeCell ref="A83:B83"/>
    <mergeCell ref="C184:D184"/>
    <mergeCell ref="F110:G110"/>
    <mergeCell ref="F111:G111"/>
    <mergeCell ref="F112:G112"/>
    <mergeCell ref="F113:G113"/>
    <mergeCell ref="F114:G114"/>
    <mergeCell ref="F115:G115"/>
    <mergeCell ref="G127:H127"/>
    <mergeCell ref="G128:H128"/>
    <mergeCell ref="F116:G116"/>
  </mergeCells>
  <printOptions/>
  <pageMargins left="0.7" right="0.7" top="0.787401575" bottom="0.7874015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1.4</dc:title>
  <dc:subject/>
  <dc:creator>Kalina</dc:creator>
  <cp:keywords/>
  <dc:description/>
  <cp:lastModifiedBy>Gottová Eva</cp:lastModifiedBy>
  <cp:lastPrinted>2016-09-13T09:49:06Z</cp:lastPrinted>
  <dcterms:created xsi:type="dcterms:W3CDTF">2012-04-02T08:50:29Z</dcterms:created>
  <dcterms:modified xsi:type="dcterms:W3CDTF">2016-11-08T10:24:55Z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valovaciRizeni">
    <vt:lpwstr>1</vt:lpwstr>
  </property>
  <property fmtid="{D5CDD505-2E9C-101B-9397-08002B2CF9AE}" pid="3" name="Povinny">
    <vt:lpwstr>1</vt:lpwstr>
  </property>
  <property fmtid="{D5CDD505-2E9C-101B-9397-08002B2CF9AE}" pid="4" name="TypVZ">
    <vt:lpwstr/>
  </property>
  <property fmtid="{D5CDD505-2E9C-101B-9397-08002B2CF9AE}" pid="5" name="PripominkoveRizeni">
    <vt:lpwstr>1</vt:lpwstr>
  </property>
</Properties>
</file>