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xr:revisionPtr revIDLastSave="0" documentId="13_ncr:1_{9F16D4BA-6261-4016-9BCF-C3394AE5387F}" xr6:coauthVersionLast="46" xr6:coauthVersionMax="46" xr10:uidLastSave="{00000000-0000-0000-0000-000000000000}"/>
  <bookViews>
    <workbookView xWindow="390" yWindow="1095" windowWidth="22275" windowHeight="12960" activeTab="1" xr2:uid="{00000000-000D-0000-FFFF-FFFF00000000}"/>
  </bookViews>
  <sheets>
    <sheet name="Rekapitulace stavby" sheetId="1" r:id="rId1"/>
    <sheet name="03_2020 - Obnova altánu v..." sheetId="2" r:id="rId2"/>
  </sheets>
  <definedNames>
    <definedName name="_xlnm._FilterDatabase" localSheetId="1" hidden="1">'03_2020 - Obnova altánu v...'!$C$134:$K$485</definedName>
    <definedName name="_xlnm.Print_Titles" localSheetId="1">'03_2020 - Obnova altánu v...'!$134:$134</definedName>
    <definedName name="_xlnm.Print_Titles" localSheetId="0">'Rekapitulace stavby'!$92:$92</definedName>
    <definedName name="_xlnm.Print_Area" localSheetId="1">'03_2020 - Obnova altánu v...'!$C$4:$J$76,'03_2020 - Obnova altánu v...'!$C$82:$J$118,'03_2020 - Obnova altánu v...'!$C$124:$K$485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484" i="2"/>
  <c r="BH484" i="2"/>
  <c r="BG484" i="2"/>
  <c r="BF484" i="2"/>
  <c r="T484" i="2"/>
  <c r="T483" i="2"/>
  <c r="R484" i="2"/>
  <c r="R483" i="2"/>
  <c r="P484" i="2"/>
  <c r="P483" i="2"/>
  <c r="BK484" i="2"/>
  <c r="BK483" i="2" s="1"/>
  <c r="J483" i="2" s="1"/>
  <c r="J117" i="2" s="1"/>
  <c r="J484" i="2"/>
  <c r="BE484" i="2" s="1"/>
  <c r="BI482" i="2"/>
  <c r="BH482" i="2"/>
  <c r="BG482" i="2"/>
  <c r="BF482" i="2"/>
  <c r="T482" i="2"/>
  <c r="T481" i="2"/>
  <c r="R482" i="2"/>
  <c r="R481" i="2"/>
  <c r="P482" i="2"/>
  <c r="P481" i="2"/>
  <c r="BK482" i="2"/>
  <c r="BK481" i="2" s="1"/>
  <c r="J481" i="2" s="1"/>
  <c r="J116" i="2" s="1"/>
  <c r="J482" i="2"/>
  <c r="BE482" i="2" s="1"/>
  <c r="BI480" i="2"/>
  <c r="BH480" i="2"/>
  <c r="BG480" i="2"/>
  <c r="BF480" i="2"/>
  <c r="T480" i="2"/>
  <c r="T478" i="2" s="1"/>
  <c r="T477" i="2" s="1"/>
  <c r="R480" i="2"/>
  <c r="R478" i="2" s="1"/>
  <c r="R477" i="2" s="1"/>
  <c r="P480" i="2"/>
  <c r="BK480" i="2"/>
  <c r="J480" i="2"/>
  <c r="BE480" i="2" s="1"/>
  <c r="BI479" i="2"/>
  <c r="BH479" i="2"/>
  <c r="BG479" i="2"/>
  <c r="BF479" i="2"/>
  <c r="T479" i="2"/>
  <c r="R479" i="2"/>
  <c r="P479" i="2"/>
  <c r="P478" i="2"/>
  <c r="P477" i="2" s="1"/>
  <c r="BK479" i="2"/>
  <c r="BK478" i="2" s="1"/>
  <c r="J479" i="2"/>
  <c r="BE479" i="2"/>
  <c r="BI475" i="2"/>
  <c r="BH475" i="2"/>
  <c r="BG475" i="2"/>
  <c r="BF475" i="2"/>
  <c r="T475" i="2"/>
  <c r="R475" i="2"/>
  <c r="P475" i="2"/>
  <c r="BK475" i="2"/>
  <c r="J475" i="2"/>
  <c r="BE475" i="2" s="1"/>
  <c r="BI473" i="2"/>
  <c r="BH473" i="2"/>
  <c r="BG473" i="2"/>
  <c r="BF473" i="2"/>
  <c r="T473" i="2"/>
  <c r="R473" i="2"/>
  <c r="P473" i="2"/>
  <c r="BK473" i="2"/>
  <c r="J473" i="2"/>
  <c r="BE473" i="2" s="1"/>
  <c r="BI471" i="2"/>
  <c r="BH471" i="2"/>
  <c r="BG471" i="2"/>
  <c r="BF471" i="2"/>
  <c r="T471" i="2"/>
  <c r="R471" i="2"/>
  <c r="P471" i="2"/>
  <c r="BK471" i="2"/>
  <c r="J471" i="2"/>
  <c r="BE471" i="2"/>
  <c r="BI469" i="2"/>
  <c r="BH469" i="2"/>
  <c r="BG469" i="2"/>
  <c r="BF469" i="2"/>
  <c r="T469" i="2"/>
  <c r="R469" i="2"/>
  <c r="P469" i="2"/>
  <c r="BK469" i="2"/>
  <c r="J469" i="2"/>
  <c r="BE469" i="2"/>
  <c r="BI467" i="2"/>
  <c r="BH467" i="2"/>
  <c r="BG467" i="2"/>
  <c r="BF467" i="2"/>
  <c r="T467" i="2"/>
  <c r="R467" i="2"/>
  <c r="P467" i="2"/>
  <c r="BK467" i="2"/>
  <c r="J467" i="2"/>
  <c r="BE467" i="2"/>
  <c r="BI465" i="2"/>
  <c r="BH465" i="2"/>
  <c r="BG465" i="2"/>
  <c r="BF465" i="2"/>
  <c r="T465" i="2"/>
  <c r="R465" i="2"/>
  <c r="P465" i="2"/>
  <c r="BK465" i="2"/>
  <c r="J465" i="2"/>
  <c r="BE465" i="2" s="1"/>
  <c r="BI463" i="2"/>
  <c r="BH463" i="2"/>
  <c r="BG463" i="2"/>
  <c r="BF463" i="2"/>
  <c r="T463" i="2"/>
  <c r="R463" i="2"/>
  <c r="P463" i="2"/>
  <c r="BK463" i="2"/>
  <c r="J463" i="2"/>
  <c r="BE463" i="2"/>
  <c r="BI455" i="2"/>
  <c r="BH455" i="2"/>
  <c r="BG455" i="2"/>
  <c r="BF455" i="2"/>
  <c r="T455" i="2"/>
  <c r="R455" i="2"/>
  <c r="P455" i="2"/>
  <c r="BK455" i="2"/>
  <c r="J455" i="2"/>
  <c r="BE455" i="2"/>
  <c r="BI447" i="2"/>
  <c r="BH447" i="2"/>
  <c r="BG447" i="2"/>
  <c r="BF447" i="2"/>
  <c r="T447" i="2"/>
  <c r="R447" i="2"/>
  <c r="P447" i="2"/>
  <c r="BK447" i="2"/>
  <c r="J447" i="2"/>
  <c r="BE447" i="2"/>
  <c r="BI439" i="2"/>
  <c r="BH439" i="2"/>
  <c r="BG439" i="2"/>
  <c r="BF439" i="2"/>
  <c r="T439" i="2"/>
  <c r="R439" i="2"/>
  <c r="P439" i="2"/>
  <c r="BK439" i="2"/>
  <c r="BK430" i="2" s="1"/>
  <c r="J430" i="2" s="1"/>
  <c r="J113" i="2" s="1"/>
  <c r="J439" i="2"/>
  <c r="BE439" i="2" s="1"/>
  <c r="BI431" i="2"/>
  <c r="BH431" i="2"/>
  <c r="BG431" i="2"/>
  <c r="BF431" i="2"/>
  <c r="T431" i="2"/>
  <c r="T430" i="2"/>
  <c r="R431" i="2"/>
  <c r="R430" i="2" s="1"/>
  <c r="P431" i="2"/>
  <c r="P430" i="2"/>
  <c r="BK431" i="2"/>
  <c r="J431" i="2"/>
  <c r="BE431" i="2" s="1"/>
  <c r="BI429" i="2"/>
  <c r="BH429" i="2"/>
  <c r="BG429" i="2"/>
  <c r="BF429" i="2"/>
  <c r="T429" i="2"/>
  <c r="R429" i="2"/>
  <c r="P429" i="2"/>
  <c r="BK429" i="2"/>
  <c r="J429" i="2"/>
  <c r="BE429" i="2"/>
  <c r="BI425" i="2"/>
  <c r="BH425" i="2"/>
  <c r="BG425" i="2"/>
  <c r="BF425" i="2"/>
  <c r="T425" i="2"/>
  <c r="R425" i="2"/>
  <c r="P425" i="2"/>
  <c r="BK425" i="2"/>
  <c r="J425" i="2"/>
  <c r="BE425" i="2"/>
  <c r="BI420" i="2"/>
  <c r="BH420" i="2"/>
  <c r="BG420" i="2"/>
  <c r="BF420" i="2"/>
  <c r="T420" i="2"/>
  <c r="T415" i="2" s="1"/>
  <c r="R420" i="2"/>
  <c r="R415" i="2" s="1"/>
  <c r="P420" i="2"/>
  <c r="BK420" i="2"/>
  <c r="J420" i="2"/>
  <c r="BE420" i="2"/>
  <c r="BI416" i="2"/>
  <c r="BH416" i="2"/>
  <c r="BG416" i="2"/>
  <c r="BF416" i="2"/>
  <c r="T416" i="2"/>
  <c r="R416" i="2"/>
  <c r="P416" i="2"/>
  <c r="P415" i="2" s="1"/>
  <c r="BK416" i="2"/>
  <c r="BK415" i="2"/>
  <c r="J415" i="2" s="1"/>
  <c r="J112" i="2" s="1"/>
  <c r="J416" i="2"/>
  <c r="BE416" i="2" s="1"/>
  <c r="BI414" i="2"/>
  <c r="BH414" i="2"/>
  <c r="BG414" i="2"/>
  <c r="BF414" i="2"/>
  <c r="T414" i="2"/>
  <c r="R414" i="2"/>
  <c r="P414" i="2"/>
  <c r="BK414" i="2"/>
  <c r="J414" i="2"/>
  <c r="BE414" i="2" s="1"/>
  <c r="BI413" i="2"/>
  <c r="BH413" i="2"/>
  <c r="BG413" i="2"/>
  <c r="BF413" i="2"/>
  <c r="T413" i="2"/>
  <c r="R413" i="2"/>
  <c r="P413" i="2"/>
  <c r="BK413" i="2"/>
  <c r="J413" i="2"/>
  <c r="BE413" i="2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T408" i="2" s="1"/>
  <c r="R410" i="2"/>
  <c r="R408" i="2" s="1"/>
  <c r="P410" i="2"/>
  <c r="BK410" i="2"/>
  <c r="J410" i="2"/>
  <c r="BE410" i="2"/>
  <c r="BI409" i="2"/>
  <c r="BH409" i="2"/>
  <c r="BG409" i="2"/>
  <c r="BF409" i="2"/>
  <c r="T409" i="2"/>
  <c r="R409" i="2"/>
  <c r="P409" i="2"/>
  <c r="P408" i="2" s="1"/>
  <c r="BK409" i="2"/>
  <c r="BK408" i="2"/>
  <c r="J408" i="2" s="1"/>
  <c r="J111" i="2" s="1"/>
  <c r="J409" i="2"/>
  <c r="BE409" i="2" s="1"/>
  <c r="BI407" i="2"/>
  <c r="BH407" i="2"/>
  <c r="BG407" i="2"/>
  <c r="BF407" i="2"/>
  <c r="T407" i="2"/>
  <c r="R407" i="2"/>
  <c r="P407" i="2"/>
  <c r="BK407" i="2"/>
  <c r="J407" i="2"/>
  <c r="BE407" i="2" s="1"/>
  <c r="BI406" i="2"/>
  <c r="BH406" i="2"/>
  <c r="BG406" i="2"/>
  <c r="BF406" i="2"/>
  <c r="T406" i="2"/>
  <c r="R406" i="2"/>
  <c r="P406" i="2"/>
  <c r="BK406" i="2"/>
  <c r="J406" i="2"/>
  <c r="BE406" i="2"/>
  <c r="BI405" i="2"/>
  <c r="BH405" i="2"/>
  <c r="BG405" i="2"/>
  <c r="BF405" i="2"/>
  <c r="T405" i="2"/>
  <c r="T404" i="2" s="1"/>
  <c r="R405" i="2"/>
  <c r="R404" i="2"/>
  <c r="P405" i="2"/>
  <c r="P404" i="2"/>
  <c r="BK405" i="2"/>
  <c r="BK404" i="2"/>
  <c r="J404" i="2" s="1"/>
  <c r="J110" i="2" s="1"/>
  <c r="J405" i="2"/>
  <c r="BE405" i="2"/>
  <c r="BI402" i="2"/>
  <c r="BH402" i="2"/>
  <c r="BG402" i="2"/>
  <c r="BF402" i="2"/>
  <c r="T402" i="2"/>
  <c r="R402" i="2"/>
  <c r="P402" i="2"/>
  <c r="BK402" i="2"/>
  <c r="J402" i="2"/>
  <c r="BE402" i="2"/>
  <c r="BI400" i="2"/>
  <c r="BH400" i="2"/>
  <c r="BG400" i="2"/>
  <c r="BF400" i="2"/>
  <c r="T400" i="2"/>
  <c r="T399" i="2"/>
  <c r="R400" i="2"/>
  <c r="R399" i="2"/>
  <c r="P400" i="2"/>
  <c r="P399" i="2"/>
  <c r="BK400" i="2"/>
  <c r="BK399" i="2" s="1"/>
  <c r="J399" i="2" s="1"/>
  <c r="J109" i="2" s="1"/>
  <c r="J400" i="2"/>
  <c r="BE400" i="2" s="1"/>
  <c r="BI398" i="2"/>
  <c r="BH398" i="2"/>
  <c r="BG398" i="2"/>
  <c r="BF398" i="2"/>
  <c r="T398" i="2"/>
  <c r="R398" i="2"/>
  <c r="P398" i="2"/>
  <c r="BK398" i="2"/>
  <c r="J398" i="2"/>
  <c r="BE398" i="2"/>
  <c r="BI396" i="2"/>
  <c r="BH396" i="2"/>
  <c r="BG396" i="2"/>
  <c r="BF396" i="2"/>
  <c r="T396" i="2"/>
  <c r="R396" i="2"/>
  <c r="P396" i="2"/>
  <c r="BK396" i="2"/>
  <c r="J396" i="2"/>
  <c r="BE396" i="2" s="1"/>
  <c r="BI394" i="2"/>
  <c r="BH394" i="2"/>
  <c r="BG394" i="2"/>
  <c r="BF394" i="2"/>
  <c r="T394" i="2"/>
  <c r="R394" i="2"/>
  <c r="P394" i="2"/>
  <c r="BK394" i="2"/>
  <c r="J394" i="2"/>
  <c r="BE394" i="2"/>
  <c r="BI392" i="2"/>
  <c r="BH392" i="2"/>
  <c r="BG392" i="2"/>
  <c r="BF392" i="2"/>
  <c r="T392" i="2"/>
  <c r="R392" i="2"/>
  <c r="P392" i="2"/>
  <c r="BK392" i="2"/>
  <c r="J392" i="2"/>
  <c r="BE392" i="2"/>
  <c r="BI388" i="2"/>
  <c r="BH388" i="2"/>
  <c r="BG388" i="2"/>
  <c r="BF388" i="2"/>
  <c r="T388" i="2"/>
  <c r="R388" i="2"/>
  <c r="P388" i="2"/>
  <c r="BK388" i="2"/>
  <c r="J388" i="2"/>
  <c r="BE388" i="2"/>
  <c r="BI384" i="2"/>
  <c r="BH384" i="2"/>
  <c r="BG384" i="2"/>
  <c r="BF384" i="2"/>
  <c r="T384" i="2"/>
  <c r="R384" i="2"/>
  <c r="P384" i="2"/>
  <c r="BK384" i="2"/>
  <c r="J384" i="2"/>
  <c r="BE384" i="2" s="1"/>
  <c r="BI382" i="2"/>
  <c r="BH382" i="2"/>
  <c r="BG382" i="2"/>
  <c r="BF382" i="2"/>
  <c r="T382" i="2"/>
  <c r="R382" i="2"/>
  <c r="P382" i="2"/>
  <c r="BK382" i="2"/>
  <c r="J382" i="2"/>
  <c r="BE382" i="2"/>
  <c r="BI377" i="2"/>
  <c r="BH377" i="2"/>
  <c r="BG377" i="2"/>
  <c r="BF377" i="2"/>
  <c r="T377" i="2"/>
  <c r="R377" i="2"/>
  <c r="P377" i="2"/>
  <c r="BK377" i="2"/>
  <c r="J377" i="2"/>
  <c r="BE377" i="2"/>
  <c r="BI372" i="2"/>
  <c r="BH372" i="2"/>
  <c r="BG372" i="2"/>
  <c r="BF372" i="2"/>
  <c r="T372" i="2"/>
  <c r="R372" i="2"/>
  <c r="P372" i="2"/>
  <c r="BK372" i="2"/>
  <c r="J372" i="2"/>
  <c r="BE372" i="2"/>
  <c r="BI371" i="2"/>
  <c r="BH371" i="2"/>
  <c r="BG371" i="2"/>
  <c r="BF371" i="2"/>
  <c r="T371" i="2"/>
  <c r="R371" i="2"/>
  <c r="P371" i="2"/>
  <c r="BK371" i="2"/>
  <c r="J371" i="2"/>
  <c r="BE371" i="2"/>
  <c r="BI370" i="2"/>
  <c r="BH370" i="2"/>
  <c r="BG370" i="2"/>
  <c r="BF370" i="2"/>
  <c r="T370" i="2"/>
  <c r="R370" i="2"/>
  <c r="P370" i="2"/>
  <c r="BK370" i="2"/>
  <c r="J370" i="2"/>
  <c r="BE370" i="2"/>
  <c r="BI369" i="2"/>
  <c r="BH369" i="2"/>
  <c r="BG369" i="2"/>
  <c r="BF369" i="2"/>
  <c r="T369" i="2"/>
  <c r="R369" i="2"/>
  <c r="P369" i="2"/>
  <c r="BK369" i="2"/>
  <c r="J369" i="2"/>
  <c r="BE369" i="2"/>
  <c r="BI364" i="2"/>
  <c r="BH364" i="2"/>
  <c r="BG364" i="2"/>
  <c r="BF364" i="2"/>
  <c r="T364" i="2"/>
  <c r="R364" i="2"/>
  <c r="P364" i="2"/>
  <c r="BK364" i="2"/>
  <c r="J364" i="2"/>
  <c r="BE364" i="2"/>
  <c r="BI348" i="2"/>
  <c r="BH348" i="2"/>
  <c r="BG348" i="2"/>
  <c r="BF348" i="2"/>
  <c r="T348" i="2"/>
  <c r="R348" i="2"/>
  <c r="R345" i="2" s="1"/>
  <c r="P348" i="2"/>
  <c r="BK348" i="2"/>
  <c r="BK345" i="2" s="1"/>
  <c r="J345" i="2" s="1"/>
  <c r="J108" i="2" s="1"/>
  <c r="J348" i="2"/>
  <c r="BE348" i="2"/>
  <c r="BI346" i="2"/>
  <c r="BH346" i="2"/>
  <c r="BG346" i="2"/>
  <c r="BF346" i="2"/>
  <c r="T346" i="2"/>
  <c r="T345" i="2"/>
  <c r="R346" i="2"/>
  <c r="P346" i="2"/>
  <c r="P345" i="2"/>
  <c r="BK346" i="2"/>
  <c r="J346" i="2"/>
  <c r="BE346" i="2" s="1"/>
  <c r="BI344" i="2"/>
  <c r="BH344" i="2"/>
  <c r="BG344" i="2"/>
  <c r="BF344" i="2"/>
  <c r="T344" i="2"/>
  <c r="R344" i="2"/>
  <c r="P344" i="2"/>
  <c r="BK344" i="2"/>
  <c r="J344" i="2"/>
  <c r="BE344" i="2"/>
  <c r="BI343" i="2"/>
  <c r="BH343" i="2"/>
  <c r="BG343" i="2"/>
  <c r="BF343" i="2"/>
  <c r="T343" i="2"/>
  <c r="R343" i="2"/>
  <c r="P343" i="2"/>
  <c r="BK343" i="2"/>
  <c r="J343" i="2"/>
  <c r="BE343" i="2"/>
  <c r="BI342" i="2"/>
  <c r="BH342" i="2"/>
  <c r="BG342" i="2"/>
  <c r="BF342" i="2"/>
  <c r="T342" i="2"/>
  <c r="R342" i="2"/>
  <c r="P342" i="2"/>
  <c r="BK342" i="2"/>
  <c r="J342" i="2"/>
  <c r="BE342" i="2"/>
  <c r="BI341" i="2"/>
  <c r="BH341" i="2"/>
  <c r="BG341" i="2"/>
  <c r="BF341" i="2"/>
  <c r="T341" i="2"/>
  <c r="R341" i="2"/>
  <c r="P341" i="2"/>
  <c r="BK341" i="2"/>
  <c r="J341" i="2"/>
  <c r="BE341" i="2"/>
  <c r="BI340" i="2"/>
  <c r="BH340" i="2"/>
  <c r="BG340" i="2"/>
  <c r="BF340" i="2"/>
  <c r="T340" i="2"/>
  <c r="R340" i="2"/>
  <c r="P340" i="2"/>
  <c r="BK340" i="2"/>
  <c r="J340" i="2"/>
  <c r="BE340" i="2"/>
  <c r="BI339" i="2"/>
  <c r="BH339" i="2"/>
  <c r="BG339" i="2"/>
  <c r="BF339" i="2"/>
  <c r="T339" i="2"/>
  <c r="R339" i="2"/>
  <c r="P339" i="2"/>
  <c r="BK339" i="2"/>
  <c r="J339" i="2"/>
  <c r="BE339" i="2"/>
  <c r="BI338" i="2"/>
  <c r="BH338" i="2"/>
  <c r="BG338" i="2"/>
  <c r="BF338" i="2"/>
  <c r="T338" i="2"/>
  <c r="R338" i="2"/>
  <c r="P338" i="2"/>
  <c r="BK338" i="2"/>
  <c r="J338" i="2"/>
  <c r="BE338" i="2"/>
  <c r="BI337" i="2"/>
  <c r="BH337" i="2"/>
  <c r="BG337" i="2"/>
  <c r="BF337" i="2"/>
  <c r="T337" i="2"/>
  <c r="R337" i="2"/>
  <c r="P337" i="2"/>
  <c r="BK337" i="2"/>
  <c r="J337" i="2"/>
  <c r="BE337" i="2"/>
  <c r="BI336" i="2"/>
  <c r="BH336" i="2"/>
  <c r="BG336" i="2"/>
  <c r="BF336" i="2"/>
  <c r="T336" i="2"/>
  <c r="R336" i="2"/>
  <c r="P336" i="2"/>
  <c r="BK336" i="2"/>
  <c r="J336" i="2"/>
  <c r="BE336" i="2"/>
  <c r="BI335" i="2"/>
  <c r="BH335" i="2"/>
  <c r="BG335" i="2"/>
  <c r="BF335" i="2"/>
  <c r="T335" i="2"/>
  <c r="R335" i="2"/>
  <c r="P335" i="2"/>
  <c r="P330" i="2" s="1"/>
  <c r="BK335" i="2"/>
  <c r="BK330" i="2" s="1"/>
  <c r="J330" i="2" s="1"/>
  <c r="J107" i="2" s="1"/>
  <c r="J335" i="2"/>
  <c r="BE335" i="2"/>
  <c r="BI334" i="2"/>
  <c r="BH334" i="2"/>
  <c r="BG334" i="2"/>
  <c r="BF334" i="2"/>
  <c r="T334" i="2"/>
  <c r="R334" i="2"/>
  <c r="P334" i="2"/>
  <c r="BK334" i="2"/>
  <c r="J334" i="2"/>
  <c r="BE334" i="2"/>
  <c r="BI333" i="2"/>
  <c r="BH333" i="2"/>
  <c r="BG333" i="2"/>
  <c r="BF333" i="2"/>
  <c r="T333" i="2"/>
  <c r="T330" i="2" s="1"/>
  <c r="R333" i="2"/>
  <c r="P333" i="2"/>
  <c r="BK333" i="2"/>
  <c r="J333" i="2"/>
  <c r="BE333" i="2"/>
  <c r="BI332" i="2"/>
  <c r="BH332" i="2"/>
  <c r="BG332" i="2"/>
  <c r="BF332" i="2"/>
  <c r="T332" i="2"/>
  <c r="R332" i="2"/>
  <c r="P332" i="2"/>
  <c r="BK332" i="2"/>
  <c r="J332" i="2"/>
  <c r="BE332" i="2"/>
  <c r="BI331" i="2"/>
  <c r="BH331" i="2"/>
  <c r="BG331" i="2"/>
  <c r="BF331" i="2"/>
  <c r="T331" i="2"/>
  <c r="R331" i="2"/>
  <c r="R330" i="2"/>
  <c r="P331" i="2"/>
  <c r="BK331" i="2"/>
  <c r="J331" i="2"/>
  <c r="BE331" i="2"/>
  <c r="BI329" i="2"/>
  <c r="BH329" i="2"/>
  <c r="BG329" i="2"/>
  <c r="BF329" i="2"/>
  <c r="T329" i="2"/>
  <c r="T328" i="2"/>
  <c r="R329" i="2"/>
  <c r="R328" i="2"/>
  <c r="P329" i="2"/>
  <c r="P328" i="2"/>
  <c r="BK329" i="2"/>
  <c r="BK328" i="2"/>
  <c r="J328" i="2" s="1"/>
  <c r="J106" i="2" s="1"/>
  <c r="J329" i="2"/>
  <c r="BE329" i="2"/>
  <c r="BI327" i="2"/>
  <c r="BH327" i="2"/>
  <c r="BG327" i="2"/>
  <c r="BF327" i="2"/>
  <c r="T327" i="2"/>
  <c r="R327" i="2"/>
  <c r="P327" i="2"/>
  <c r="P322" i="2" s="1"/>
  <c r="P321" i="2" s="1"/>
  <c r="BK327" i="2"/>
  <c r="J327" i="2"/>
  <c r="BE327" i="2"/>
  <c r="BI323" i="2"/>
  <c r="BH323" i="2"/>
  <c r="BG323" i="2"/>
  <c r="BF323" i="2"/>
  <c r="T323" i="2"/>
  <c r="T322" i="2"/>
  <c r="R323" i="2"/>
  <c r="R322" i="2" s="1"/>
  <c r="P323" i="2"/>
  <c r="BK323" i="2"/>
  <c r="BK322" i="2" s="1"/>
  <c r="J323" i="2"/>
  <c r="BE323" i="2"/>
  <c r="BI320" i="2"/>
  <c r="BH320" i="2"/>
  <c r="BG320" i="2"/>
  <c r="BF320" i="2"/>
  <c r="T320" i="2"/>
  <c r="T319" i="2"/>
  <c r="R320" i="2"/>
  <c r="R319" i="2"/>
  <c r="P320" i="2"/>
  <c r="P319" i="2"/>
  <c r="BK320" i="2"/>
  <c r="BK319" i="2"/>
  <c r="J319" i="2" s="1"/>
  <c r="J103" i="2" s="1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7" i="2"/>
  <c r="BH317" i="2"/>
  <c r="BG317" i="2"/>
  <c r="BF317" i="2"/>
  <c r="T317" i="2"/>
  <c r="R317" i="2"/>
  <c r="P317" i="2"/>
  <c r="BK317" i="2"/>
  <c r="J317" i="2"/>
  <c r="BE317" i="2"/>
  <c r="BI316" i="2"/>
  <c r="BH316" i="2"/>
  <c r="BG316" i="2"/>
  <c r="BF316" i="2"/>
  <c r="T316" i="2"/>
  <c r="R316" i="2"/>
  <c r="P316" i="2"/>
  <c r="BK316" i="2"/>
  <c r="J316" i="2"/>
  <c r="BE316" i="2"/>
  <c r="BI314" i="2"/>
  <c r="BH314" i="2"/>
  <c r="BG314" i="2"/>
  <c r="BF314" i="2"/>
  <c r="T314" i="2"/>
  <c r="R314" i="2"/>
  <c r="R311" i="2" s="1"/>
  <c r="P314" i="2"/>
  <c r="BK314" i="2"/>
  <c r="J314" i="2"/>
  <c r="BE314" i="2"/>
  <c r="BI313" i="2"/>
  <c r="BH313" i="2"/>
  <c r="BG313" i="2"/>
  <c r="BF313" i="2"/>
  <c r="T313" i="2"/>
  <c r="R313" i="2"/>
  <c r="P313" i="2"/>
  <c r="BK313" i="2"/>
  <c r="BK311" i="2" s="1"/>
  <c r="J311" i="2" s="1"/>
  <c r="J102" i="2" s="1"/>
  <c r="J313" i="2"/>
  <c r="BE313" i="2"/>
  <c r="BI312" i="2"/>
  <c r="BH312" i="2"/>
  <c r="BG312" i="2"/>
  <c r="BF312" i="2"/>
  <c r="T312" i="2"/>
  <c r="T311" i="2"/>
  <c r="R312" i="2"/>
  <c r="P312" i="2"/>
  <c r="P311" i="2"/>
  <c r="BK312" i="2"/>
  <c r="J312" i="2"/>
  <c r="BE312" i="2" s="1"/>
  <c r="BI309" i="2"/>
  <c r="BH309" i="2"/>
  <c r="BG309" i="2"/>
  <c r="BF309" i="2"/>
  <c r="T309" i="2"/>
  <c r="R309" i="2"/>
  <c r="P309" i="2"/>
  <c r="BK309" i="2"/>
  <c r="J309" i="2"/>
  <c r="BE309" i="2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0" i="2"/>
  <c r="BH280" i="2"/>
  <c r="BG280" i="2"/>
  <c r="BF280" i="2"/>
  <c r="T280" i="2"/>
  <c r="R280" i="2"/>
  <c r="P280" i="2"/>
  <c r="BK280" i="2"/>
  <c r="J280" i="2"/>
  <c r="BE280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R251" i="2" s="1"/>
  <c r="P256" i="2"/>
  <c r="BK256" i="2"/>
  <c r="J256" i="2"/>
  <c r="BE256" i="2"/>
  <c r="BI254" i="2"/>
  <c r="BH254" i="2"/>
  <c r="BG254" i="2"/>
  <c r="BF254" i="2"/>
  <c r="T254" i="2"/>
  <c r="R254" i="2"/>
  <c r="P254" i="2"/>
  <c r="BK254" i="2"/>
  <c r="BK251" i="2" s="1"/>
  <c r="J251" i="2" s="1"/>
  <c r="J101" i="2" s="1"/>
  <c r="J254" i="2"/>
  <c r="BE254" i="2"/>
  <c r="BI252" i="2"/>
  <c r="BH252" i="2"/>
  <c r="BG252" i="2"/>
  <c r="BF252" i="2"/>
  <c r="T252" i="2"/>
  <c r="T251" i="2"/>
  <c r="R252" i="2"/>
  <c r="P252" i="2"/>
  <c r="P251" i="2"/>
  <c r="BK252" i="2"/>
  <c r="J252" i="2"/>
  <c r="BE252" i="2" s="1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R239" i="2" s="1"/>
  <c r="P243" i="2"/>
  <c r="BK243" i="2"/>
  <c r="J243" i="2"/>
  <c r="BE243" i="2"/>
  <c r="BI241" i="2"/>
  <c r="BH241" i="2"/>
  <c r="BG241" i="2"/>
  <c r="BF241" i="2"/>
  <c r="T241" i="2"/>
  <c r="R241" i="2"/>
  <c r="P241" i="2"/>
  <c r="BK241" i="2"/>
  <c r="BK239" i="2" s="1"/>
  <c r="J239" i="2" s="1"/>
  <c r="J100" i="2" s="1"/>
  <c r="J241" i="2"/>
  <c r="BE241" i="2"/>
  <c r="BI240" i="2"/>
  <c r="BH240" i="2"/>
  <c r="BG240" i="2"/>
  <c r="BF240" i="2"/>
  <c r="T240" i="2"/>
  <c r="T239" i="2"/>
  <c r="R240" i="2"/>
  <c r="P240" i="2"/>
  <c r="P239" i="2"/>
  <c r="BK240" i="2"/>
  <c r="J240" i="2"/>
  <c r="BE240" i="2" s="1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/>
  <c r="BI229" i="2"/>
  <c r="BH229" i="2"/>
  <c r="BG229" i="2"/>
  <c r="BF229" i="2"/>
  <c r="T229" i="2"/>
  <c r="R229" i="2"/>
  <c r="P229" i="2"/>
  <c r="BK229" i="2"/>
  <c r="J229" i="2"/>
  <c r="BE229" i="2"/>
  <c r="BI225" i="2"/>
  <c r="BH225" i="2"/>
  <c r="BG225" i="2"/>
  <c r="BF225" i="2"/>
  <c r="T225" i="2"/>
  <c r="R225" i="2"/>
  <c r="P225" i="2"/>
  <c r="BK225" i="2"/>
  <c r="J225" i="2"/>
  <c r="BE225" i="2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5" i="2"/>
  <c r="BH205" i="2"/>
  <c r="BG205" i="2"/>
  <c r="BF205" i="2"/>
  <c r="T205" i="2"/>
  <c r="T202" i="2" s="1"/>
  <c r="R205" i="2"/>
  <c r="R202" i="2" s="1"/>
  <c r="P205" i="2"/>
  <c r="P202" i="2" s="1"/>
  <c r="BK205" i="2"/>
  <c r="J205" i="2"/>
  <c r="BE205" i="2"/>
  <c r="BI203" i="2"/>
  <c r="BH203" i="2"/>
  <c r="BG203" i="2"/>
  <c r="BF203" i="2"/>
  <c r="T203" i="2"/>
  <c r="R203" i="2"/>
  <c r="P203" i="2"/>
  <c r="BK203" i="2"/>
  <c r="BK202" i="2"/>
  <c r="J202" i="2" s="1"/>
  <c r="J99" i="2" s="1"/>
  <c r="J203" i="2"/>
  <c r="BE203" i="2" s="1"/>
  <c r="BI200" i="2"/>
  <c r="BH200" i="2"/>
  <c r="BG200" i="2"/>
  <c r="BF200" i="2"/>
  <c r="T200" i="2"/>
  <c r="R200" i="2"/>
  <c r="P200" i="2"/>
  <c r="BK200" i="2"/>
  <c r="J200" i="2"/>
  <c r="BE200" i="2"/>
  <c r="BI195" i="2"/>
  <c r="BH195" i="2"/>
  <c r="BG195" i="2"/>
  <c r="BF195" i="2"/>
  <c r="T195" i="2"/>
  <c r="R195" i="2"/>
  <c r="R191" i="2" s="1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BK191" i="2" s="1"/>
  <c r="J191" i="2" s="1"/>
  <c r="J98" i="2" s="1"/>
  <c r="J194" i="2"/>
  <c r="BE194" i="2"/>
  <c r="BI192" i="2"/>
  <c r="BH192" i="2"/>
  <c r="BG192" i="2"/>
  <c r="BF192" i="2"/>
  <c r="T192" i="2"/>
  <c r="T191" i="2"/>
  <c r="R192" i="2"/>
  <c r="P192" i="2"/>
  <c r="P191" i="2"/>
  <c r="BK192" i="2"/>
  <c r="J192" i="2"/>
  <c r="BE192" i="2" s="1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/>
  <c r="BI181" i="2"/>
  <c r="BH181" i="2"/>
  <c r="BG181" i="2"/>
  <c r="BF181" i="2"/>
  <c r="T181" i="2"/>
  <c r="R181" i="2"/>
  <c r="P181" i="2"/>
  <c r="BK181" i="2"/>
  <c r="J181" i="2"/>
  <c r="BE181" i="2"/>
  <c r="BI177" i="2"/>
  <c r="BH177" i="2"/>
  <c r="BG177" i="2"/>
  <c r="BF177" i="2"/>
  <c r="T177" i="2"/>
  <c r="R177" i="2"/>
  <c r="P177" i="2"/>
  <c r="P160" i="2" s="1"/>
  <c r="BK177" i="2"/>
  <c r="BK160" i="2" s="1"/>
  <c r="J160" i="2" s="1"/>
  <c r="J97" i="2" s="1"/>
  <c r="J177" i="2"/>
  <c r="BE177" i="2"/>
  <c r="BI173" i="2"/>
  <c r="BH173" i="2"/>
  <c r="BG173" i="2"/>
  <c r="BF173" i="2"/>
  <c r="T173" i="2"/>
  <c r="R173" i="2"/>
  <c r="P173" i="2"/>
  <c r="BK173" i="2"/>
  <c r="J173" i="2"/>
  <c r="BE173" i="2"/>
  <c r="BI169" i="2"/>
  <c r="BH169" i="2"/>
  <c r="BG169" i="2"/>
  <c r="BF169" i="2"/>
  <c r="T169" i="2"/>
  <c r="T160" i="2" s="1"/>
  <c r="R169" i="2"/>
  <c r="P169" i="2"/>
  <c r="BK169" i="2"/>
  <c r="J169" i="2"/>
  <c r="BE169" i="2"/>
  <c r="BI165" i="2"/>
  <c r="BH165" i="2"/>
  <c r="BG165" i="2"/>
  <c r="BF165" i="2"/>
  <c r="T165" i="2"/>
  <c r="R165" i="2"/>
  <c r="P165" i="2"/>
  <c r="BK165" i="2"/>
  <c r="J165" i="2"/>
  <c r="BE165" i="2"/>
  <c r="BI161" i="2"/>
  <c r="BH161" i="2"/>
  <c r="BG161" i="2"/>
  <c r="BF161" i="2"/>
  <c r="T161" i="2"/>
  <c r="R161" i="2"/>
  <c r="R160" i="2"/>
  <c r="P161" i="2"/>
  <c r="BK161" i="2"/>
  <c r="J161" i="2"/>
  <c r="BE161" i="2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7" i="2"/>
  <c r="BH147" i="2"/>
  <c r="BG147" i="2"/>
  <c r="BF147" i="2"/>
  <c r="T147" i="2"/>
  <c r="R147" i="2"/>
  <c r="P147" i="2"/>
  <c r="BK147" i="2"/>
  <c r="J147" i="2"/>
  <c r="BE147" i="2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R137" i="2" s="1"/>
  <c r="P141" i="2"/>
  <c r="P137" i="2" s="1"/>
  <c r="P136" i="2" s="1"/>
  <c r="BK141" i="2"/>
  <c r="J141" i="2"/>
  <c r="BE141" i="2"/>
  <c r="BI139" i="2"/>
  <c r="BH139" i="2"/>
  <c r="BG139" i="2"/>
  <c r="F33" i="2" s="1"/>
  <c r="BB95" i="1" s="1"/>
  <c r="BB94" i="1" s="1"/>
  <c r="BF139" i="2"/>
  <c r="T139" i="2"/>
  <c r="T137" i="2" s="1"/>
  <c r="R139" i="2"/>
  <c r="P139" i="2"/>
  <c r="BK139" i="2"/>
  <c r="J139" i="2"/>
  <c r="BE139" i="2"/>
  <c r="BI138" i="2"/>
  <c r="F35" i="2"/>
  <c r="BD95" i="1" s="1"/>
  <c r="BD94" i="1" s="1"/>
  <c r="W33" i="1" s="1"/>
  <c r="BH138" i="2"/>
  <c r="F34" i="2" s="1"/>
  <c r="BC95" i="1" s="1"/>
  <c r="BC94" i="1" s="1"/>
  <c r="BG138" i="2"/>
  <c r="BF138" i="2"/>
  <c r="J32" i="2" s="1"/>
  <c r="AW95" i="1" s="1"/>
  <c r="T138" i="2"/>
  <c r="R138" i="2"/>
  <c r="P138" i="2"/>
  <c r="BK138" i="2"/>
  <c r="BK137" i="2" s="1"/>
  <c r="J138" i="2"/>
  <c r="BE138" i="2" s="1"/>
  <c r="J132" i="2"/>
  <c r="F129" i="2"/>
  <c r="E127" i="2"/>
  <c r="J90" i="2"/>
  <c r="F87" i="2"/>
  <c r="E85" i="2"/>
  <c r="J19" i="2"/>
  <c r="E19" i="2"/>
  <c r="J89" i="2" s="1"/>
  <c r="J18" i="2"/>
  <c r="J16" i="2"/>
  <c r="E16" i="2"/>
  <c r="F90" i="2" s="1"/>
  <c r="F132" i="2"/>
  <c r="J15" i="2"/>
  <c r="J13" i="2"/>
  <c r="E13" i="2"/>
  <c r="F131" i="2"/>
  <c r="F89" i="2"/>
  <c r="J12" i="2"/>
  <c r="J10" i="2"/>
  <c r="J129" i="2" s="1"/>
  <c r="J87" i="2"/>
  <c r="AS94" i="1"/>
  <c r="L90" i="1"/>
  <c r="AM90" i="1"/>
  <c r="AM89" i="1"/>
  <c r="L89" i="1"/>
  <c r="AM87" i="1"/>
  <c r="L87" i="1"/>
  <c r="L85" i="1"/>
  <c r="L84" i="1"/>
  <c r="P135" i="2" l="1"/>
  <c r="AU95" i="1" s="1"/>
  <c r="AU94" i="1" s="1"/>
  <c r="W32" i="1"/>
  <c r="AY94" i="1"/>
  <c r="T136" i="2"/>
  <c r="T135" i="2" s="1"/>
  <c r="J31" i="2"/>
  <c r="AV95" i="1" s="1"/>
  <c r="AT95" i="1" s="1"/>
  <c r="F31" i="2"/>
  <c r="AZ95" i="1" s="1"/>
  <c r="AZ94" i="1" s="1"/>
  <c r="R136" i="2"/>
  <c r="R135" i="2" s="1"/>
  <c r="J478" i="2"/>
  <c r="J115" i="2" s="1"/>
  <c r="BK477" i="2"/>
  <c r="J477" i="2" s="1"/>
  <c r="J114" i="2" s="1"/>
  <c r="J137" i="2"/>
  <c r="J96" i="2" s="1"/>
  <c r="BK136" i="2"/>
  <c r="J322" i="2"/>
  <c r="J105" i="2" s="1"/>
  <c r="BK321" i="2"/>
  <c r="J321" i="2" s="1"/>
  <c r="J104" i="2" s="1"/>
  <c r="R321" i="2"/>
  <c r="AX94" i="1"/>
  <c r="W31" i="1"/>
  <c r="T321" i="2"/>
  <c r="J131" i="2"/>
  <c r="F32" i="2"/>
  <c r="BA95" i="1" s="1"/>
  <c r="BA94" i="1" s="1"/>
  <c r="W29" i="1" l="1"/>
  <c r="AV94" i="1"/>
  <c r="AW94" i="1"/>
  <c r="AK30" i="1" s="1"/>
  <c r="W30" i="1"/>
  <c r="J136" i="2"/>
  <c r="J95" i="2" s="1"/>
  <c r="BK135" i="2"/>
  <c r="J135" i="2" s="1"/>
  <c r="J94" i="2" l="1"/>
  <c r="J28" i="2"/>
  <c r="AT94" i="1"/>
  <c r="AK29" i="1"/>
  <c r="J37" i="2" l="1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<sst xmlns="http://schemas.openxmlformats.org/spreadsheetml/2006/main" count="4128" uniqueCount="816">
  <si>
    <t>Export Komplet</t>
  </si>
  <si>
    <t/>
  </si>
  <si>
    <t>2.0</t>
  </si>
  <si>
    <t>ZAMOK</t>
  </si>
  <si>
    <t>False</t>
  </si>
  <si>
    <t>{078459ec-0934-4103-8dc3-8957d29c8314}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</si>
  <si>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</si>
  <si>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</si>
  <si>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</si>
  <si>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</si>
  <si>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</si>
  <si>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</si>
  <si>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</si>
  <si>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</si>
  <si>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</si>
  <si>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</si>
  <si>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</si>
  <si>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altánu v objektu Českého rozhlasu Regina, Hybešova 14/10, Praha 8</t>
  </si>
  <si>
    <t>KSO:</t>
  </si>
  <si>
    <t>CC-CZ:</t>
  </si>
  <si>
    <t>Místo:</t>
  </si>
  <si>
    <t xml:space="preserve"> </t>
  </si>
  <si>
    <t>Datum:</t>
  </si>
  <si>
    <t>1. 7. 2020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</si>
  <si>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</si>
  <si>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</si>
  <si>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</si>
  <si>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</si>
  <si>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</si>
  <si>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</si>
  <si>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</si>
  <si>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</si>
  <si>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06226787</t>
  </si>
  <si>
    <t>Projekční atelier pro dokumentaci...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</si>
  <si>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</si>
  <si>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</si>
  <si>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</si>
  <si>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</si>
  <si>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</si>
  <si>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</si>
  <si>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</si>
  <si>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</si>
  <si>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</si>
  <si>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</si>
  <si>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</si>
  <si>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</si>
  <si>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</si>
  <si>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</si>
  <si>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</si>
  <si>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</si>
  <si>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</si>
  <si>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</si>
  <si>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</si>
  <si>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</si>
  <si>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</si>
  <si>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</si>
  <si>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</si>
  <si>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</si>
  <si>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</si>
  <si>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</si>
  <si>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</si>
  <si>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</si>
  <si>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</si>
  <si>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</si>
  <si>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</si>
  <si>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</si>
  <si>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</si>
  <si>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</si>
  <si>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</si>
  <si>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</si>
  <si>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</si>
  <si>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</si>
  <si>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</si>
  <si>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</si>
  <si>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</si>
  <si>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</si>
  <si>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</si>
  <si>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</si>
  <si>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</si>
  <si>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</si>
  <si>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</si>
  <si>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</si>
  <si>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</si>
  <si>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</si>
  <si>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</si>
  <si>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</si>
  <si>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</si>
  <si>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</si>
  <si>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</si>
  <si>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</si>
  <si>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</si>
  <si>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</si>
  <si>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</si>
  <si>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</si>
  <si>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</si>
  <si>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</si>
  <si>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</si>
  <si>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</si>
  <si>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</si>
  <si>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</si>
  <si>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</si>
  <si>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</si>
  <si>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</si>
  <si>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</si>
  <si>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</si>
  <si>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</si>
  <si>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773 - Podlahy z litého teraca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</si>
  <si>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</si>
  <si>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</si>
  <si>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</si>
  <si>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</si>
  <si>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</si>
  <si>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</si>
  <si>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</si>
  <si>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</si>
  <si>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</si>
  <si>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</si>
  <si>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</si>
  <si>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</si>
  <si>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</si>
  <si>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</si>
  <si>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</si>
  <si>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</si>
  <si>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</si>
  <si>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</si>
  <si>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</si>
  <si>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</si>
  <si>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</si>
  <si>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</si>
  <si>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12</t>
  </si>
  <si>
    <t>K</t>
  </si>
  <si>
    <t>112151358</t>
  </si>
  <si>
    <t>Kácení stromu s postupným spouštěním koruny a kmene D do 0,9 m</t>
  </si>
  <si>
    <t>kus</t>
  </si>
  <si>
    <t>CS ÚRS 2019 01</t>
  </si>
  <si>
    <t>4</t>
  </si>
  <si>
    <t>-1106769080</t>
  </si>
  <si>
    <t>131</t>
  </si>
  <si>
    <t>131201201</t>
  </si>
  <si>
    <t>Hloubení jam zapažených v hornině tř. 3 objemu do 100 m3</t>
  </si>
  <si>
    <t>m3</t>
  </si>
  <si>
    <t>-2007822945</t>
  </si>
  <si>
    <t>VV</t>
  </si>
  <si>
    <t>1,7*1,7*2,7 "obnova vsaku"</t>
  </si>
  <si>
    <t>132</t>
  </si>
  <si>
    <t>131201209</t>
  </si>
  <si>
    <t>Příplatek za lepivost u hloubení jam zapažených v hornině tř. 3</t>
  </si>
  <si>
    <t>-2004067036</t>
  </si>
  <si>
    <t>46</t>
  </si>
  <si>
    <t>132201101</t>
  </si>
  <si>
    <t>Hloubení rýh š do 600 mm v hornině tř. 3 objemu do 100 m3</t>
  </si>
  <si>
    <t>1836440679</t>
  </si>
  <si>
    <t>1,0*0,9*3,0*8*1,15  "hudební pavilon"</t>
  </si>
  <si>
    <t>1,0*0,9*27,0*1,15  "taneční parket"</t>
  </si>
  <si>
    <t>Součet</t>
  </si>
  <si>
    <t>47</t>
  </si>
  <si>
    <t>132201109</t>
  </si>
  <si>
    <t>Příplatek za lepivost k hloubení rýh š do 600 mm v hornině tř. 3</t>
  </si>
  <si>
    <t>-1841586398</t>
  </si>
  <si>
    <t>134</t>
  </si>
  <si>
    <t>151101201</t>
  </si>
  <si>
    <t>Zřízení příložného pažení stěn výkopu hl do 4 m</t>
  </si>
  <si>
    <t>m2</t>
  </si>
  <si>
    <t>1563516813</t>
  </si>
  <si>
    <t>1,7*4*2,7</t>
  </si>
  <si>
    <t>135</t>
  </si>
  <si>
    <t>151101211</t>
  </si>
  <si>
    <t>Odstranění příložného pažení stěn hl do 4 m</t>
  </si>
  <si>
    <t>-753659983</t>
  </si>
  <si>
    <t>48</t>
  </si>
  <si>
    <t>174101101</t>
  </si>
  <si>
    <t>Zásyp jam, šachet rýh nebo kolem objektů sypaninou se zhutněním</t>
  </si>
  <si>
    <t>-1255882763</t>
  </si>
  <si>
    <t>1,7*1,7*2,7-3,14*0,25*0,25*2,5 "obnova vsaku"</t>
  </si>
  <si>
    <t>3</t>
  </si>
  <si>
    <t>Svislé a kompletní konstrukce</t>
  </si>
  <si>
    <t>128</t>
  </si>
  <si>
    <t>319202214R</t>
  </si>
  <si>
    <t>Dodatečná izolace zdiva tl do 600 mm beztlakou injektáží siloxanovou mikroemulzí</t>
  </si>
  <si>
    <t>m</t>
  </si>
  <si>
    <t>475788283</t>
  </si>
  <si>
    <t>8*3,05*1,2 "hudební pavilon"</t>
  </si>
  <si>
    <t>30*1,2 "taneční parket"</t>
  </si>
  <si>
    <t>28</t>
  </si>
  <si>
    <t>341351311</t>
  </si>
  <si>
    <t>Zřízení jednostranného bednění nosných stěn</t>
  </si>
  <si>
    <t>999794916</t>
  </si>
  <si>
    <t>3,1*1,05*1,15  "ZE4 předložený schodišťový stupeň"</t>
  </si>
  <si>
    <t>2,6*1,3*1,15  "ZE5 předložené schodiště hudebního pavilonu"</t>
  </si>
  <si>
    <t>29</t>
  </si>
  <si>
    <t>341351312</t>
  </si>
  <si>
    <t>Odstranění jednostranného bednění nosných stěn</t>
  </si>
  <si>
    <t>1344262963</t>
  </si>
  <si>
    <t>25</t>
  </si>
  <si>
    <t>342351511</t>
  </si>
  <si>
    <t>Zřízení kruhového oboustranného bednění výplňových stěn a příček r do 4 m</t>
  </si>
  <si>
    <t>1520153296</t>
  </si>
  <si>
    <t>5,15*1,2*1,15*2  "ZE3 předložené schodiště tanečního parketu"</t>
  </si>
  <si>
    <t>27,0*1,2*1,15  "ZE7b obruba tanečního parketu"</t>
  </si>
  <si>
    <t>26</t>
  </si>
  <si>
    <t>342351512</t>
  </si>
  <si>
    <t>Odstranění kruhového oboustranného bednění výplňových stěn a příček r do 4 m</t>
  </si>
  <si>
    <t>1212881414</t>
  </si>
  <si>
    <t>27</t>
  </si>
  <si>
    <t>342351911</t>
  </si>
  <si>
    <t>Příplatek k cenám bednění výplňových stěn a příček za pohledový beton</t>
  </si>
  <si>
    <t>485383567</t>
  </si>
  <si>
    <t>5,15*1,2*2*1,15*2  "ZE3 předložené schodiště tanečního parketu"</t>
  </si>
  <si>
    <t>27,0*1,2*2*1,15  "ZE7b obruba tanečního parketu"</t>
  </si>
  <si>
    <t>24</t>
  </si>
  <si>
    <t>345321515R</t>
  </si>
  <si>
    <t>Nová ŽB oblá  obruba tanečního parketu ze ŽB tř. C 25/30 včetně profilované parapetní desky</t>
  </si>
  <si>
    <t>1265828424</t>
  </si>
  <si>
    <t>27*0,5*1,2*1,15  "ZE7b obruba tanečního parketu"</t>
  </si>
  <si>
    <t>37</t>
  </si>
  <si>
    <t>346244371</t>
  </si>
  <si>
    <t>Zazdívka o tl 140 mm rýh, nik nebo kapes z cihel pálených</t>
  </si>
  <si>
    <t>1544853225</t>
  </si>
  <si>
    <t>(1,4*3,0*8)*1,2*0,15  "ZE7 sokl hudebního pavilonu"  "ZE7 sokl hudebního pavilonu"</t>
  </si>
  <si>
    <t>Vodorovné konstrukce</t>
  </si>
  <si>
    <t>31</t>
  </si>
  <si>
    <t>417321515</t>
  </si>
  <si>
    <t>Ztužující pásy a věnce ze ŽB tř. C 25/30</t>
  </si>
  <si>
    <t>1188719071</t>
  </si>
  <si>
    <t>0,3*0,15*24*1,15 "ZE6 prahový věnec hudebního pavilonu"</t>
  </si>
  <si>
    <t>32</t>
  </si>
  <si>
    <t>417361321</t>
  </si>
  <si>
    <t>Výztuž ztužujících pásů a věnců betonářskou ocelí 11 373</t>
  </si>
  <si>
    <t>t</t>
  </si>
  <si>
    <t>-1477906448</t>
  </si>
  <si>
    <t>22</t>
  </si>
  <si>
    <t>430321414</t>
  </si>
  <si>
    <t>Schodišťová konstrukce a rampa ze ŽB tř. C 25/30</t>
  </si>
  <si>
    <t>586040963</t>
  </si>
  <si>
    <t>0,3*2,5*1,05*1,15  "ZE4 předložený schodišťový stupeň"</t>
  </si>
  <si>
    <t>0,55*1,5*1,3*1,15  "ZE5 předložené schodiště hudebního pavilonu"</t>
  </si>
  <si>
    <t>0,32*1,0*0,15*1,15  "ZE5 předložený schodišťový stupeň hudebního pavilonu"</t>
  </si>
  <si>
    <t>30</t>
  </si>
  <si>
    <t>430321414R</t>
  </si>
  <si>
    <t>Oblá schodišťová konstrukce a rampa ze ŽB tř. C 25/30</t>
  </si>
  <si>
    <t>1012724525</t>
  </si>
  <si>
    <t>1,15*4,0*1,2*1,15*2  "ZE3 předložené schodiště tanečního parketu"</t>
  </si>
  <si>
    <t>6</t>
  </si>
  <si>
    <t>Úpravy povrchů, podlahy a osazování výplní</t>
  </si>
  <si>
    <t>40</t>
  </si>
  <si>
    <t>622331141R1</t>
  </si>
  <si>
    <t>Cementová omítka štuková dvouvrstvá vnějších oblých stěn nanášená ručně</t>
  </si>
  <si>
    <t>1640836369</t>
  </si>
  <si>
    <t>(25,5+5,5+5,5)*0,3*1,2  "ZE8 obruba tanečního parketu"</t>
  </si>
  <si>
    <t>33</t>
  </si>
  <si>
    <t>622331141R</t>
  </si>
  <si>
    <t>Systémová sanační omítka</t>
  </si>
  <si>
    <t>-1026306755</t>
  </si>
  <si>
    <t>P</t>
  </si>
  <si>
    <t>Poznámka k položce:_x000D_
Poznámka k položce:_x000D_
- adhezní podhoz na bázi trasového cementu a mrazuvzdorného dolomitického písku tl. 10 mm_x000D_
- vyrovnávací vrstva na bázi trasového cementu, vápna a mrazuvzdorného dolomitického písku tl. 25 mm_x000D_
- sanační vrstva  na bázi trasového cementu, vápna a mrazuvzdorného dolomitického písku tl. 15_x000D_
- štuková vrstva na bázi vápna a bílého cementu s organickými přísadami a armovacími vlákny tl. 5 mm</t>
  </si>
  <si>
    <t>((0,55*3,0*4)+(0,3*3,0*4))*1,2  "ZE7 sokl hudebního pavilonu"</t>
  </si>
  <si>
    <t>35</t>
  </si>
  <si>
    <t>629995101</t>
  </si>
  <si>
    <t>Očištění vnějších ploch tlakovou vodou</t>
  </si>
  <si>
    <t>-972965684</t>
  </si>
  <si>
    <t>123</t>
  </si>
  <si>
    <t>773521361R</t>
  </si>
  <si>
    <t>Pemrlovaná omítka vnějších ploch z barevného litého teraca tl 30 mm</t>
  </si>
  <si>
    <t>16</t>
  </si>
  <si>
    <t>1670688330</t>
  </si>
  <si>
    <t>(26,05*0,8)*1,2  "ZE8 taneční parket"</t>
  </si>
  <si>
    <t>8*(3,05*0,45)*1,2  "ZE7 hudební pavilon"</t>
  </si>
  <si>
    <t>8*(3,05*0,15+3,05*0,25)*1,2  "ZE6 hudební pavilon"</t>
  </si>
  <si>
    <t>(1,65*0,15+1,0*0,325)*1,15  "ZE5b hudební pavilon"</t>
  </si>
  <si>
    <t>(2,6*0,2+2,1*0,2+1,5*0,55)*1,15  "ZE5 hudební pavilon"</t>
  </si>
  <si>
    <t>(3,2*0,15+2,5*0,35)*1,15  "ZE4 taneční parket"</t>
  </si>
  <si>
    <t>(5,35*0,15+4,35*0,15+4,1)*1,15*2  "ZE3 taneční parket"</t>
  </si>
  <si>
    <t>124</t>
  </si>
  <si>
    <t>M</t>
  </si>
  <si>
    <t>58346130R1</t>
  </si>
  <si>
    <t>drť vápencová teracová dle originálního složení</t>
  </si>
  <si>
    <t>1117734639</t>
  </si>
  <si>
    <t>66,919*0,07</t>
  </si>
  <si>
    <t>126</t>
  </si>
  <si>
    <t>773521361R1</t>
  </si>
  <si>
    <t>Příplatek za oblé plochy z barevného litého teraca</t>
  </si>
  <si>
    <t>1334542699</t>
  </si>
  <si>
    <t>127</t>
  </si>
  <si>
    <t>631311125</t>
  </si>
  <si>
    <t>Mazanina tl do 120 mm z betonu prostého bez zvýšených nároků na prostředí tř. C 20/25</t>
  </si>
  <si>
    <t>1913153351</t>
  </si>
  <si>
    <t>41,8*0,12*1,15*2  "ZE1 hudební pavilon"</t>
  </si>
  <si>
    <t>98,0*0,12*1,15*2  "ZE2 taneční parket"</t>
  </si>
  <si>
    <t>20</t>
  </si>
  <si>
    <t>631362021</t>
  </si>
  <si>
    <t>Výztuž mazanin svařovanými sítěmi Kari</t>
  </si>
  <si>
    <t>-501033721</t>
  </si>
  <si>
    <t>41,8*0,15*0,00444*1,15*2  "ZE1 hudební pavilon"</t>
  </si>
  <si>
    <t>98,0*0,15*0,00444*1,15*2  "ZE2 taneční parket"</t>
  </si>
  <si>
    <t>86</t>
  </si>
  <si>
    <t>635111142</t>
  </si>
  <si>
    <t>Násyp pod podlahy z hrubého kameniva 16-32 s udusáním</t>
  </si>
  <si>
    <t>-68617364</t>
  </si>
  <si>
    <t>3,14*0,25*0,25*2,5 " obnova vsaku"</t>
  </si>
  <si>
    <t>18</t>
  </si>
  <si>
    <t>635111215</t>
  </si>
  <si>
    <t>Násyp pod podlahy ze štěrkopísku se zhutněním</t>
  </si>
  <si>
    <t>497849509</t>
  </si>
  <si>
    <t>41,8*0,15*1,15  "ZE1 hudební pavilon"</t>
  </si>
  <si>
    <t>98,0*0,15*1,15  "ZE2 taneční parket"</t>
  </si>
  <si>
    <t>8</t>
  </si>
  <si>
    <t>Trubní vedení</t>
  </si>
  <si>
    <t>136</t>
  </si>
  <si>
    <t>810441811</t>
  </si>
  <si>
    <t>Bourání stávajícího potrubí z betonu DN přes 400 do 600</t>
  </si>
  <si>
    <t>-895754414</t>
  </si>
  <si>
    <t>145</t>
  </si>
  <si>
    <t>877265211</t>
  </si>
  <si>
    <t>Montáž tvarovek z tvrdého PVC-systém KG nebo z polypropylenu-systém KG 2000 jednoosé DN 110</t>
  </si>
  <si>
    <t>1726932092</t>
  </si>
  <si>
    <t>10+5 "odkanalizování rohoží"</t>
  </si>
  <si>
    <t>147</t>
  </si>
  <si>
    <t>OSM.220010</t>
  </si>
  <si>
    <t>KGEM trouba DN110x3,2/1000 SN4</t>
  </si>
  <si>
    <t>1841630355</t>
  </si>
  <si>
    <t>148</t>
  </si>
  <si>
    <t>28611350</t>
  </si>
  <si>
    <t>koleno kanalizace PVC KG 110x30°</t>
  </si>
  <si>
    <t>-1490110310</t>
  </si>
  <si>
    <t>149</t>
  </si>
  <si>
    <t>28611353</t>
  </si>
  <si>
    <t>koleno kanalizační PVC KG 110x87°</t>
  </si>
  <si>
    <t>1702001358</t>
  </si>
  <si>
    <t>142</t>
  </si>
  <si>
    <t>877315211</t>
  </si>
  <si>
    <t>Montáž tvarovek z tvrdého PVC-systém KG nebo z polypropylenu-systém KG 2000 jednoosé DN 160</t>
  </si>
  <si>
    <t>1842088961</t>
  </si>
  <si>
    <t>143</t>
  </si>
  <si>
    <t>OSM.222010</t>
  </si>
  <si>
    <t>KGEM trouba DN160x4,0/1000 SN4</t>
  </si>
  <si>
    <t>-934447331</t>
  </si>
  <si>
    <t>139</t>
  </si>
  <si>
    <t>894411141</t>
  </si>
  <si>
    <t>Zřízení šachet kanalizačních z betonových dílců na potrubí DN 500 dno beton tř. C 25/30</t>
  </si>
  <si>
    <t>-1932825649</t>
  </si>
  <si>
    <t>141</t>
  </si>
  <si>
    <t>PFB.1020201</t>
  </si>
  <si>
    <t>Trouba hrdlová železobetonová DN 500 TZH-Q 50/250</t>
  </si>
  <si>
    <t>2142531361</t>
  </si>
  <si>
    <t>Poznámka k položce:_x000D_
TZH-Q 50/250</t>
  </si>
  <si>
    <t>9</t>
  </si>
  <si>
    <t>Ostatní konstrukce a práce, bourání</t>
  </si>
  <si>
    <t>51</t>
  </si>
  <si>
    <t>941121111</t>
  </si>
  <si>
    <t>Montáž lešení řadového trubkového těžkého s podlahami zatížení do 300 kg/m2 š do 1,5 m v do 10 m</t>
  </si>
  <si>
    <t>762779631</t>
  </si>
  <si>
    <t>4,7*5,0*8</t>
  </si>
  <si>
    <t>52</t>
  </si>
  <si>
    <t>941121211</t>
  </si>
  <si>
    <t>Příplatek k lešení řadovému trubkovému těžkému s podlahami š 1,5 m v 10 m za první a ZKD den použití</t>
  </si>
  <si>
    <t>-629333746</t>
  </si>
  <si>
    <t>4,7*5,0*8*90</t>
  </si>
  <si>
    <t>53</t>
  </si>
  <si>
    <t>941121811</t>
  </si>
  <si>
    <t>Demontáž lešení řadového trubkového těžkého s podlahami zatížení do 300 kg/m2 š do 1,5 m v do 10 m</t>
  </si>
  <si>
    <t>-1921564771</t>
  </si>
  <si>
    <t>90</t>
  </si>
  <si>
    <t>943111111</t>
  </si>
  <si>
    <t>Montáž lešení prostorového trubkového lehkého bez podlah zatížení do 200 kg/m2 v do 10 m</t>
  </si>
  <si>
    <t>1085533937</t>
  </si>
  <si>
    <t>36,4*3,5</t>
  </si>
  <si>
    <t>91</t>
  </si>
  <si>
    <t>943111211</t>
  </si>
  <si>
    <t>Příplatek k lešení prostorovému trubkovému lehkému bez podlah v do 10 m za první a ZKD den použití</t>
  </si>
  <si>
    <t>-373753681</t>
  </si>
  <si>
    <t>36,4*3,5*90</t>
  </si>
  <si>
    <t>92</t>
  </si>
  <si>
    <t>943111811</t>
  </si>
  <si>
    <t>Demontáž lešení prostorového trubkového lehkého bez podlah zatížení do 200 kg/m2 v do 10 m</t>
  </si>
  <si>
    <t>-1120219108</t>
  </si>
  <si>
    <t>54</t>
  </si>
  <si>
    <t>944511111</t>
  </si>
  <si>
    <t>Montáž ochranné sítě z textilie z umělých vláken</t>
  </si>
  <si>
    <t>1106079612</t>
  </si>
  <si>
    <t>55</t>
  </si>
  <si>
    <t>944511211</t>
  </si>
  <si>
    <t>Příplatek k ochranné síti za první a ZKD den použití</t>
  </si>
  <si>
    <t>851671575</t>
  </si>
  <si>
    <t>56</t>
  </si>
  <si>
    <t>944511811</t>
  </si>
  <si>
    <t>Demontáž ochranné sítě z textilie z umělých vláken</t>
  </si>
  <si>
    <t>580328368</t>
  </si>
  <si>
    <t>93</t>
  </si>
  <si>
    <t>949211111</t>
  </si>
  <si>
    <t>Montáž lešeňové podlahy s příčníky pro trubková lešení v do 10 m</t>
  </si>
  <si>
    <t>1875139322</t>
  </si>
  <si>
    <t>36,4</t>
  </si>
  <si>
    <t>94</t>
  </si>
  <si>
    <t>949211211</t>
  </si>
  <si>
    <t>Příplatek k lešeňové podlaze s příčníky pro trubková lešení za první a ZKD den použití</t>
  </si>
  <si>
    <t>1786040593</t>
  </si>
  <si>
    <t>36,4*90</t>
  </si>
  <si>
    <t>95</t>
  </si>
  <si>
    <t>949211811</t>
  </si>
  <si>
    <t>Demontáž lešeňové podlahy s příčníky pro trubková lešení v do 10 m</t>
  </si>
  <si>
    <t>339980165</t>
  </si>
  <si>
    <t>11</t>
  </si>
  <si>
    <t>962052210</t>
  </si>
  <si>
    <t>Bourání zdiva nadzákladového ze ŽB do 1 m3</t>
  </si>
  <si>
    <t>-1487554101</t>
  </si>
  <si>
    <t>0,25*0,15*24*1,15 "B7 sokl pavilonu"</t>
  </si>
  <si>
    <t>0,8*1,55*1,4*1,15  "B4 hudební pavilon"</t>
  </si>
  <si>
    <t>122</t>
  </si>
  <si>
    <t>962052211</t>
  </si>
  <si>
    <t>Bourání zdiva nadzákladového ze ŽB přes 1 m3</t>
  </si>
  <si>
    <t>-1909403833</t>
  </si>
  <si>
    <t>27*0,5*1,05*1,15  "B4 obruba tanečního parketu"</t>
  </si>
  <si>
    <t>((0,95*3,0*1,4*2)+(0,55*2,5*1,3))*1,15 "B4 taneční parket"</t>
  </si>
  <si>
    <t>965042141</t>
  </si>
  <si>
    <t>Bourání podkladů pod dlažby nebo mazanin betonových nebo z litého asfaltu tl do 100 mm pl přes 4 m2</t>
  </si>
  <si>
    <t>-1825929660</t>
  </si>
  <si>
    <t>98,0*(0,01+0,015+0,025)*1,15  "B2 taneční parket"</t>
  </si>
  <si>
    <t>7</t>
  </si>
  <si>
    <t>965043341</t>
  </si>
  <si>
    <t>Bourání podkladů pod dlažby betonových s potěrem nebo teracem tl do 100 mm pl přes 4 m2</t>
  </si>
  <si>
    <t>-2077807575</t>
  </si>
  <si>
    <t>98,0*(0,07+0,1)*1,15  "B2 taneční parket"</t>
  </si>
  <si>
    <t>10</t>
  </si>
  <si>
    <t>965043441</t>
  </si>
  <si>
    <t>Bourání podkladů pod dlažby betonových s potěrem nebo teracem tl do 150 mm pl přes 4 m2</t>
  </si>
  <si>
    <t>1849544209</t>
  </si>
  <si>
    <t>41,8*0,12*1,15 "B1 hudební pavilon"</t>
  </si>
  <si>
    <t>965049112</t>
  </si>
  <si>
    <t>Příplatek k bourání betonových mazanin za bourání mazanin se svařovanou sítí tl přes 100 mm</t>
  </si>
  <si>
    <t>558002627</t>
  </si>
  <si>
    <t>965081333</t>
  </si>
  <si>
    <t>Bourání podlah z dlaždic betonových, teracových nebo čedičových tl do 30 mm plochy přes 1 m2</t>
  </si>
  <si>
    <t>1753255642</t>
  </si>
  <si>
    <t>98,0*1,15  "B2 taneční parket"</t>
  </si>
  <si>
    <t>965081343</t>
  </si>
  <si>
    <t>Bourání podlah z dlaždic betonových, teracových nebo čedičových tl do 40 mm plochy přes 1 m2</t>
  </si>
  <si>
    <t>-152609912</t>
  </si>
  <si>
    <t>41,8*1,15 "B1 hudební pavilon"</t>
  </si>
  <si>
    <t>98,0*1,15  " B2 taneční parket"</t>
  </si>
  <si>
    <t>965082923</t>
  </si>
  <si>
    <t>Odstranění násypů pod podlahami tl do 100 mm pl přes 2 m2</t>
  </si>
  <si>
    <t>-901353368</t>
  </si>
  <si>
    <t>98,0*0,015*1,15  " B2 taneční parket"</t>
  </si>
  <si>
    <t>965082941</t>
  </si>
  <si>
    <t>Odstranění násypů pod podlahami tl přes 200 mm</t>
  </si>
  <si>
    <t>710096836</t>
  </si>
  <si>
    <t>41,8*0,215*1,15  "B1 hudební pavilon"</t>
  </si>
  <si>
    <t>98,0*0,2*1,15 "B2 taneční parket"</t>
  </si>
  <si>
    <t>36</t>
  </si>
  <si>
    <t>973031324</t>
  </si>
  <si>
    <t>Vysekání kapes ve zdivu cihelném na MV nebo MVC pl do 0,10 m2 hl do 150 mm</t>
  </si>
  <si>
    <t>-1657438372</t>
  </si>
  <si>
    <t>(1,4*3,0*8)*1,2*0,15*20  "ZE7 sokl hudebního pavilonu"</t>
  </si>
  <si>
    <t>150</t>
  </si>
  <si>
    <t>977151123</t>
  </si>
  <si>
    <t>Jádrové vrty diamantovými korunkami do D 150 mm do stavebních materiálů</t>
  </si>
  <si>
    <t>626432860</t>
  </si>
  <si>
    <t>34</t>
  </si>
  <si>
    <t>978036191</t>
  </si>
  <si>
    <t>Otlučení (osekání) cementových omítek vnějších ploch v rozsahu do 100 %</t>
  </si>
  <si>
    <t>1064716157</t>
  </si>
  <si>
    <t>997</t>
  </si>
  <si>
    <t>Přesun sutě</t>
  </si>
  <si>
    <t>41</t>
  </si>
  <si>
    <t>997013151</t>
  </si>
  <si>
    <t>Vnitrostaveništní doprava suti a vybouraných hmot pro budovy v do 6 m s omezením mechanizace</t>
  </si>
  <si>
    <t>1887426209</t>
  </si>
  <si>
    <t>42</t>
  </si>
  <si>
    <t>997013501</t>
  </si>
  <si>
    <t>Odvoz suti a vybouraných hmot na skládku nebo meziskládku do 1 km se složením</t>
  </si>
  <si>
    <t>-221127424</t>
  </si>
  <si>
    <t>43</t>
  </si>
  <si>
    <t>997013509</t>
  </si>
  <si>
    <t>Příplatek k odvozu suti a vybouraných hmot na skládku ZKD 1 km přes 1 km</t>
  </si>
  <si>
    <t>394280524</t>
  </si>
  <si>
    <t>232,65*15 'Přepočtené koeficientem množství</t>
  </si>
  <si>
    <t>44</t>
  </si>
  <si>
    <t>997013802</t>
  </si>
  <si>
    <t>Poplatek za uložení na skládce (skládkovné) stavebního odpadu železobetonového kód odpadu 170 101</t>
  </si>
  <si>
    <t>203838052</t>
  </si>
  <si>
    <t>80</t>
  </si>
  <si>
    <t>997013811</t>
  </si>
  <si>
    <t>Poplatek za uložení na skládce (skládkovné) stavebního odpadu dřevěného kód odpadu 170 201</t>
  </si>
  <si>
    <t>-646377879</t>
  </si>
  <si>
    <t>45</t>
  </si>
  <si>
    <t>997223855</t>
  </si>
  <si>
    <t>Poplatek za uložení na skládce (skládkovné) zeminy a kameniva kód odpadu 170 504</t>
  </si>
  <si>
    <t>-1311326893</t>
  </si>
  <si>
    <t>998</t>
  </si>
  <si>
    <t>Přesun hmot</t>
  </si>
  <si>
    <t>81</t>
  </si>
  <si>
    <t>998017001</t>
  </si>
  <si>
    <t>Přesun hmot s omezením mechanizace pro budovy v do 6 m</t>
  </si>
  <si>
    <t>1580009572</t>
  </si>
  <si>
    <t>PSV</t>
  </si>
  <si>
    <t>Práce a dodávky PSV</t>
  </si>
  <si>
    <t>711</t>
  </si>
  <si>
    <t>Izolace proti vodě, vlhkosti a plynům</t>
  </si>
  <si>
    <t>711193121</t>
  </si>
  <si>
    <t>Izolace proti vlhkosti na vodorovné ploše těsnicí hmotou minerální na bázi cementu a disperze dvousložková</t>
  </si>
  <si>
    <t>513625998</t>
  </si>
  <si>
    <t>41,8*1,2 "ZE1 hudební pavilon"</t>
  </si>
  <si>
    <t>98,0*1,2  "ZE2 taneční parket"</t>
  </si>
  <si>
    <t>116</t>
  </si>
  <si>
    <t>998711101</t>
  </si>
  <si>
    <t>Přesun hmot tonážní pro izolace proti vodě, vlhkosti a plynům v objektech výšky do 6 m</t>
  </si>
  <si>
    <t>669493250</t>
  </si>
  <si>
    <t>721</t>
  </si>
  <si>
    <t>Zdravotechnika - vnitřní kanalizace</t>
  </si>
  <si>
    <t>151</t>
  </si>
  <si>
    <t>721211421</t>
  </si>
  <si>
    <t>Vpusť podlahová se svislým odtokem DN 50/75/110 mřížka nerez 115x115</t>
  </si>
  <si>
    <t>2032291541</t>
  </si>
  <si>
    <t>741</t>
  </si>
  <si>
    <t>Elektroinstalace - silnoproud</t>
  </si>
  <si>
    <t>109</t>
  </si>
  <si>
    <t>741110042</t>
  </si>
  <si>
    <t>Montáž trubka plastová ohebná D přes 23 do 35 mm uložená pevně</t>
  </si>
  <si>
    <t>650645371</t>
  </si>
  <si>
    <t>110</t>
  </si>
  <si>
    <t>34571064</t>
  </si>
  <si>
    <t>trubka elektroinstalační ohebná z PVC</t>
  </si>
  <si>
    <t>824480846</t>
  </si>
  <si>
    <t>106</t>
  </si>
  <si>
    <t>741110311</t>
  </si>
  <si>
    <t>Montáž trubka ochranná do krabic plastová tuhá D do 40 mm uložená volně</t>
  </si>
  <si>
    <t>-1779001811</t>
  </si>
  <si>
    <t>108</t>
  </si>
  <si>
    <t>34571351</t>
  </si>
  <si>
    <t>trubka elektroinstalační ohebná dvouplášťová korugovaná D 41/50 mm, HDPE+LDPE</t>
  </si>
  <si>
    <t>1374001977</t>
  </si>
  <si>
    <t>102</t>
  </si>
  <si>
    <t>741122122</t>
  </si>
  <si>
    <t>Montáž kabel Cu plný kulatý žíla 3x1,5 až 6 mm2 zatažený v trubkách (CYKY)</t>
  </si>
  <si>
    <t>-152150002</t>
  </si>
  <si>
    <t>105</t>
  </si>
  <si>
    <t>PKB.711021</t>
  </si>
  <si>
    <t>CYKY-J 3x2,5</t>
  </si>
  <si>
    <t>km</t>
  </si>
  <si>
    <t>-421656684</t>
  </si>
  <si>
    <t>100</t>
  </si>
  <si>
    <t>741122133</t>
  </si>
  <si>
    <t>Montáž kabel Cu plný kulatý žíla 4x10 mm2 zatažený v trubkách (CYKY)</t>
  </si>
  <si>
    <t>209759031</t>
  </si>
  <si>
    <t>104</t>
  </si>
  <si>
    <t>PKB.711027</t>
  </si>
  <si>
    <t>CYKY-J 4x10 RE</t>
  </si>
  <si>
    <t>1273343562</t>
  </si>
  <si>
    <t>111</t>
  </si>
  <si>
    <t>741313082</t>
  </si>
  <si>
    <t>Montáž zásuvka chráněná v krabici šroubové připojení 2P+PE prostředí venkovní, mokré</t>
  </si>
  <si>
    <t>-1722188004</t>
  </si>
  <si>
    <t>112</t>
  </si>
  <si>
    <t>34551485</t>
  </si>
  <si>
    <t>zásuvka krytá pro vlhké prostředí 5518-3929 S šedá 1x DIN.IP44</t>
  </si>
  <si>
    <t>1589811729</t>
  </si>
  <si>
    <t>113</t>
  </si>
  <si>
    <t>741373003 L2</t>
  </si>
  <si>
    <t>Montáž svítidlo na sloupek parkový</t>
  </si>
  <si>
    <t>-1159973015</t>
  </si>
  <si>
    <t>114</t>
  </si>
  <si>
    <t>34848110_L2</t>
  </si>
  <si>
    <t>svítidlo venkovní kulové D 200 mm, mléčné sklo včetně demontáže stávajícího svítidla, montáže nového svítidla</t>
  </si>
  <si>
    <t>1971000161</t>
  </si>
  <si>
    <t>115</t>
  </si>
  <si>
    <t>741373003 L1</t>
  </si>
  <si>
    <t>Demontáž, očištění a zpětná montáž stávajícího přisazeného svítidla</t>
  </si>
  <si>
    <t>-1574501705</t>
  </si>
  <si>
    <t>117</t>
  </si>
  <si>
    <t>998741101</t>
  </si>
  <si>
    <t>Přesun hmot tonážní pro silnoproud v objektech v do 6 m</t>
  </si>
  <si>
    <t>-1201618879</t>
  </si>
  <si>
    <t>762</t>
  </si>
  <si>
    <t>Konstrukce tesařské</t>
  </si>
  <si>
    <t>50</t>
  </si>
  <si>
    <t>762083121</t>
  </si>
  <si>
    <t>Impregnace řeziva proti dřevokaznému hmyzu, houbám a plísním máčením třída ohrožení 1 a 2</t>
  </si>
  <si>
    <t>549127979</t>
  </si>
  <si>
    <t>0,5*3,27*4,2*8*0,03*1,15  "střešní bednění"</t>
  </si>
  <si>
    <t>49</t>
  </si>
  <si>
    <t>762083122</t>
  </si>
  <si>
    <t>Impregnace řeziva proti dřevokaznému hmyzu, houbám a plísním máčením třída ohrožení 3 a 4</t>
  </si>
  <si>
    <t>1213703171</t>
  </si>
  <si>
    <t>0,17*0,17*3,65*8*1,15 "sloupy"</t>
  </si>
  <si>
    <t>0,14*0,16*2,9*8*1,15  "vaznicový věnec"</t>
  </si>
  <si>
    <t>(0,13*0,17*8,3*2+0,13*0,17*3,65*4+0,11*0,15*1,2*4+0,06*0,15*3,15*8+0,06*0,15*1,45*8+0,06*0,15*2,3*8)*1,15   "trámový rošt"</t>
  </si>
  <si>
    <t>0,15*0,15*1,15*1*1,15  "sloup"</t>
  </si>
  <si>
    <t>0,1*0,14*4,4*8*1,15  "krokve"</t>
  </si>
  <si>
    <t>(0,06*0,15*2,85*8+0,06*0,15*3,4*8+0,06*0,15*1,5*8)*1,15  "přídavné krokve"</t>
  </si>
  <si>
    <t>0,1*0,12*1,5*16*1,15 "pásky"</t>
  </si>
  <si>
    <t>0,08*0,08*2,9*8*1,15 "paždík"</t>
  </si>
  <si>
    <t>0,13*0,08*2,9*7*1,15 "zábradlí"</t>
  </si>
  <si>
    <t>0,15*0,09*2,9*8*1,15 "práh"</t>
  </si>
  <si>
    <t>(0,9*2,6*7*0,03+0,1*0,35*0,72*143)*1,15  "bednění zábradlí a balustry"</t>
  </si>
  <si>
    <t>(0,27*1,0*4*8*0,03)*1,15 "bednění sloupů"</t>
  </si>
  <si>
    <t>(0,03*0,03*0,475*152)*1,15  "dekorativní mříž"</t>
  </si>
  <si>
    <t>(0,5*3,27*3,95*0,03*8+0,25*3,27*0,03*8)*1,2  "stropní podhled"</t>
  </si>
  <si>
    <t>66</t>
  </si>
  <si>
    <t>762111811R</t>
  </si>
  <si>
    <t>Citlivá demontáž stěn a příček z hraněného řeziva se zpětným použitím řeziva</t>
  </si>
  <si>
    <t>-1871354481</t>
  </si>
  <si>
    <t>0,9*2,6*7*2*1,15 "bednění zábradlí"</t>
  </si>
  <si>
    <t>1,2*1*8*1,2 "obednění sloupu"</t>
  </si>
  <si>
    <t>0,3*0,3*8*1,3+2,6*0,15*7*1,3  "deštění zábradlí"</t>
  </si>
  <si>
    <t>70</t>
  </si>
  <si>
    <t>762111811R1</t>
  </si>
  <si>
    <t>Citlivá demontáž dřevěné balustry 100*35*720mm se zpětným použitím řeziva</t>
  </si>
  <si>
    <t>ks</t>
  </si>
  <si>
    <t>-1518897211</t>
  </si>
  <si>
    <t>71</t>
  </si>
  <si>
    <t>762111811R2</t>
  </si>
  <si>
    <t xml:space="preserve">Zpětná montáž dřevěné balustry 100*35*720mm </t>
  </si>
  <si>
    <t>1758940627</t>
  </si>
  <si>
    <t>72</t>
  </si>
  <si>
    <t>762111811R3</t>
  </si>
  <si>
    <t>Replika původní kulisové dřevěné balustry 100*35*720mm včetně materiálu (modřínové dřevo)</t>
  </si>
  <si>
    <t>-315999063</t>
  </si>
  <si>
    <t>68</t>
  </si>
  <si>
    <t>762132138R</t>
  </si>
  <si>
    <t xml:space="preserve">Zpětná montáž a oprava stěn a příček </t>
  </si>
  <si>
    <t>-837367430</t>
  </si>
  <si>
    <t>69</t>
  </si>
  <si>
    <t>60516110</t>
  </si>
  <si>
    <t>řezivo modřínové sušené tl 30mm</t>
  </si>
  <si>
    <t>-1323186065</t>
  </si>
  <si>
    <t>0,9*2,6*7*2*1,15*0,03*0,4 "bednění zábradlí"</t>
  </si>
  <si>
    <t>1,2*1*8*1,2*0,03*0,4 "obednění sloupu"</t>
  </si>
  <si>
    <t>(0,3*0,3*8*1,3+2,6*0,15*7*1,3)*0,03*0,4  "deštění zábradlí"</t>
  </si>
  <si>
    <t>73</t>
  </si>
  <si>
    <t>762331941R</t>
  </si>
  <si>
    <t>Protézování patní části dřevěného sloupu průřezové plochy řeziva 289 cm2 celkové délky 3,65 m, protéza dl. 1000 mm včetně modřínového řeziva a spojovacího materiálu</t>
  </si>
  <si>
    <t>31253077</t>
  </si>
  <si>
    <t xml:space="preserve">Poznámka k položce:_x000D_
protéza a sanovaný sloup budou vzájemně spojeny na rozpor a čep dl. 600 mm jištěný šesti ocelovými svorníky D 10 mm s příslušnými maticemi a podložkami_x000D_
paty sloupů budou kotveny ke styčníkovým plechům pomocí čtyř ocelových svorníků D 10 mm s příslušnými maticemi a podložkami_x000D_
</t>
  </si>
  <si>
    <t>74</t>
  </si>
  <si>
    <t>762713120</t>
  </si>
  <si>
    <t>Montáž prostorové vázané kce z hraněného řeziva průřezové plochy do 224 cm2</t>
  </si>
  <si>
    <t>463368605</t>
  </si>
  <si>
    <t>2,9*8*1,15  "zábradlí"</t>
  </si>
  <si>
    <t>2,9*8*1,15  "práh"</t>
  </si>
  <si>
    <t>75</t>
  </si>
  <si>
    <t>60516112R</t>
  </si>
  <si>
    <t xml:space="preserve">řezivo modřínové sušené </t>
  </si>
  <si>
    <t>1762789304</t>
  </si>
  <si>
    <t>2,9*8*1,15*0,15*0,09  "zábradlí"</t>
  </si>
  <si>
    <t>2,9*8*1,15*0,15*0,09  "práh"</t>
  </si>
  <si>
    <t>77</t>
  </si>
  <si>
    <t>762841210</t>
  </si>
  <si>
    <t>Montáž podbíjení stropů a střech rovných z hoblovaných prken na sraz s olištováním spár</t>
  </si>
  <si>
    <t>-1904921613</t>
  </si>
  <si>
    <t>(0,5*3,27*3,95*8*1,2+0,25*3,27*8)*0,2  "stropní podhled"</t>
  </si>
  <si>
    <t>78</t>
  </si>
  <si>
    <t>-176622096</t>
  </si>
  <si>
    <t>(0,5*3,27*3,95*8*0,03*1,2+0,25*3,27*8*0,03)*0,2  "stropní podhled"</t>
  </si>
  <si>
    <t>76</t>
  </si>
  <si>
    <t>762841811</t>
  </si>
  <si>
    <t>Demontáž podbíjení obkladů stropů a střech sklonu do 60° z hrubých prken tl do 35 mm</t>
  </si>
  <si>
    <t>-780381036</t>
  </si>
  <si>
    <t>118</t>
  </si>
  <si>
    <t>998762101</t>
  </si>
  <si>
    <t>Přesun hmot tonážní pro kce tesařské v objektech v do 6 m</t>
  </si>
  <si>
    <t>-445108272</t>
  </si>
  <si>
    <t>764</t>
  </si>
  <si>
    <t>Konstrukce klempířské</t>
  </si>
  <si>
    <t>83</t>
  </si>
  <si>
    <t>764004803</t>
  </si>
  <si>
    <t>Demontáž podokapního žlabu k dalšímu použití</t>
  </si>
  <si>
    <t>-168015511</t>
  </si>
  <si>
    <t>8*3,3</t>
  </si>
  <si>
    <t>84</t>
  </si>
  <si>
    <t>764501103</t>
  </si>
  <si>
    <t>Montáž žlabu podokapního půlkulatého</t>
  </si>
  <si>
    <t>-1602143368</t>
  </si>
  <si>
    <t>766</t>
  </si>
  <si>
    <t>Konstrukce truhlářské</t>
  </si>
  <si>
    <t>119</t>
  </si>
  <si>
    <t>998766101</t>
  </si>
  <si>
    <t>Přesun hmot tonážní pro konstrukce truhlářské v objektech v do 6 m</t>
  </si>
  <si>
    <t>-778498194</t>
  </si>
  <si>
    <t>96</t>
  </si>
  <si>
    <t>TR1</t>
  </si>
  <si>
    <t>Atypický dřevěný jednokřídlý poklop vstupu do podkroví s rámem;  sv. 600*600 mm včetně montáže, kování a povrchové úpravy (syntetický nátěr); modřínové dřevo</t>
  </si>
  <si>
    <t>-21664614</t>
  </si>
  <si>
    <t>97</t>
  </si>
  <si>
    <t>TR2</t>
  </si>
  <si>
    <t>Atypická dřevěná dvoukřídláskříňka pro elektrické zařízení rozměru 600*300*850 mm včetně montáže, kování a povrchové úpravy (syntetický nátěr); modřínové dřevo</t>
  </si>
  <si>
    <t>1306665674</t>
  </si>
  <si>
    <t>767</t>
  </si>
  <si>
    <t>Konstrukce zámečnické</t>
  </si>
  <si>
    <t>120</t>
  </si>
  <si>
    <t>998767101</t>
  </si>
  <si>
    <t>Přesun hmot tonážní pro zámečnické konstrukce v objektech v do 6 m</t>
  </si>
  <si>
    <t>800171756</t>
  </si>
  <si>
    <t>79</t>
  </si>
  <si>
    <t>ZA1</t>
  </si>
  <si>
    <t>Repase trubkového zábradlí s osvětlením včetně demontáže a zpětné montáže, výška zábradlí včetně kotvení 0,9 m, rozvinutá délka 21,9 m</t>
  </si>
  <si>
    <t>233799872</t>
  </si>
  <si>
    <t>Poznámka k položce:_x000D_
veškeré sloupky musí být protézovány</t>
  </si>
  <si>
    <t>82</t>
  </si>
  <si>
    <t>ZA2</t>
  </si>
  <si>
    <t>Ocelová atypická rohožka 500*1800 mm včetně montáže a povrchové úpravy (zinkování + 2x základní syntetický nátěr + 2x krycí syntetický nátěr)</t>
  </si>
  <si>
    <t>1749824770</t>
  </si>
  <si>
    <t>87</t>
  </si>
  <si>
    <t>ZA3</t>
  </si>
  <si>
    <t>Atypická ocelová patice nosných sloupů 140*250*10 + 140*140*10 mm včetně montáže a povrchové úpravy (zinkování + 2x základní syntetický nátěr + 2x krycí syntetický nátěr)</t>
  </si>
  <si>
    <t>-79274249</t>
  </si>
  <si>
    <t>144</t>
  </si>
  <si>
    <t>ZAa</t>
  </si>
  <si>
    <t>Řetěz pro odvod dešťové vody z okapu včetně instalace</t>
  </si>
  <si>
    <t>-2072829623</t>
  </si>
  <si>
    <t>773</t>
  </si>
  <si>
    <t>Podlahy z litého teraca</t>
  </si>
  <si>
    <t>773521361</t>
  </si>
  <si>
    <t>Podlahy z barevného litého teraca zřízení podlahy prosté tl 30 mm</t>
  </si>
  <si>
    <t>1422823506</t>
  </si>
  <si>
    <t>41,8*1,15  "ZE1 hudební pavilon"</t>
  </si>
  <si>
    <t>98,0*1,15  "ZE2 taneční parket"</t>
  </si>
  <si>
    <t>17</t>
  </si>
  <si>
    <t>58346130R</t>
  </si>
  <si>
    <t>675250316</t>
  </si>
  <si>
    <t>41,8*0,07*1,5*1,15  "ZE1 hudební pavilon"</t>
  </si>
  <si>
    <t>98,0*0,07*1,5*1,15  "ZE2 taneční parket"</t>
  </si>
  <si>
    <t>16,881*0,06 'Přepočtené koeficientem množství</t>
  </si>
  <si>
    <t>773529191</t>
  </si>
  <si>
    <t>Příplatek k podlahám z barevného litého teraca za každých dalších i započatých 10 mm tloušťky</t>
  </si>
  <si>
    <t>37206965</t>
  </si>
  <si>
    <t>41,8*1,15*4  "ZE1 hudební pavilon"</t>
  </si>
  <si>
    <t>98,0*1,15*4  "ZE2 taneční parket"</t>
  </si>
  <si>
    <t>121</t>
  </si>
  <si>
    <t>998773101</t>
  </si>
  <si>
    <t>Přesun hmot tonážní pro podlahy teracové lité v objektech v do 6 m</t>
  </si>
  <si>
    <t>174167732</t>
  </si>
  <si>
    <t>783</t>
  </si>
  <si>
    <t>Dokončovací práce - nátěry</t>
  </si>
  <si>
    <t>60</t>
  </si>
  <si>
    <t>783201401</t>
  </si>
  <si>
    <t>Ometení tesařských konstrukcí před provedením nátěru</t>
  </si>
  <si>
    <t>-922015416</t>
  </si>
  <si>
    <t>0,5*3,27*3,95*8*1,2+0,25*3,27*8  "stropní podhled"</t>
  </si>
  <si>
    <t>0,9*2,6*7*2*1,15+0,25*0,72*143*1,2 "bednění zábradlí"</t>
  </si>
  <si>
    <t>0,6*3,65*8*1,3 "sloup"</t>
  </si>
  <si>
    <t>2,58*0,475*2*8*1,15 "dekorativní mříž"</t>
  </si>
  <si>
    <t>59</t>
  </si>
  <si>
    <t>783206805</t>
  </si>
  <si>
    <t>Odstranění nátěrů z tesařských konstrukcí opálením</t>
  </si>
  <si>
    <t>1594197495</t>
  </si>
  <si>
    <t>57</t>
  </si>
  <si>
    <t>783264101</t>
  </si>
  <si>
    <t>Základní jednonásobný olejový nátěr tesařských konstrukcí</t>
  </si>
  <si>
    <t>-37081880</t>
  </si>
  <si>
    <t>(0,5*3,27*3,95*8*1,2+0,25*3,27*8)*2  "stropní podhled"</t>
  </si>
  <si>
    <t>(0,9*2,6*7*2*1,15+0,25*0,72*143*1,2)*2 "bednění zábradlí"</t>
  </si>
  <si>
    <t>(1,2*1*8*1,2)*2 "obednění sloupu"</t>
  </si>
  <si>
    <t>(0,6*3,65*8*1,3)*2 "sloup"</t>
  </si>
  <si>
    <t>(0,3*0,3*8*1,3+2,6*0,15*7*1,3)*2  "deštění zábradlí"</t>
  </si>
  <si>
    <t>(2,58*0,475*2*8*1,15)*2 "dekorativní mříž"</t>
  </si>
  <si>
    <t>58</t>
  </si>
  <si>
    <t>783267101</t>
  </si>
  <si>
    <t>Krycí jednonásobný olejový nátěr tesařských konstrukcí</t>
  </si>
  <si>
    <t>601250058</t>
  </si>
  <si>
    <t>63</t>
  </si>
  <si>
    <t>783301313</t>
  </si>
  <si>
    <t>Odmaštění zámečnických konstrukcí ředidlovým odmašťovačem</t>
  </si>
  <si>
    <t>-1904356783</t>
  </si>
  <si>
    <t>12,5*9,4*0,8*2*0,15  "ZA1 zábradlí tanečního parketu"</t>
  </si>
  <si>
    <t>62</t>
  </si>
  <si>
    <t>783301401</t>
  </si>
  <si>
    <t>Ometení zámečnických konstrukcí</t>
  </si>
  <si>
    <t>462918643</t>
  </si>
  <si>
    <t>61</t>
  </si>
  <si>
    <t>783306805</t>
  </si>
  <si>
    <t>Odstranění nátěru ze zámečnických konstrukcí opálením</t>
  </si>
  <si>
    <t>1911245765</t>
  </si>
  <si>
    <t>64</t>
  </si>
  <si>
    <t>783314203</t>
  </si>
  <si>
    <t>Základní antikorozní jednonásobný syntetický samozákladující nátěr zámečnických konstrukcí</t>
  </si>
  <si>
    <t>2069053638</t>
  </si>
  <si>
    <t>(12,5*9,4*0,8*2*0,15)*2  "ZA1 zábradlí tanečního parketu"</t>
  </si>
  <si>
    <t>65</t>
  </si>
  <si>
    <t>783317101</t>
  </si>
  <si>
    <t>Krycí jednonásobný syntetický standardní nátěr zámečnických konstrukcí</t>
  </si>
  <si>
    <t>-618774786</t>
  </si>
  <si>
    <t>38</t>
  </si>
  <si>
    <t>783823133</t>
  </si>
  <si>
    <t>Penetrační silikátový nátěr hladkých, tenkovrstvých zrnitých nebo štukových omítek</t>
  </si>
  <si>
    <t>-464134300</t>
  </si>
  <si>
    <t>39</t>
  </si>
  <si>
    <t>783827423</t>
  </si>
  <si>
    <t>Krycí dvojnásobný silikátový nátěr omítek stupně členitosti 1 a 2</t>
  </si>
  <si>
    <t>789849378</t>
  </si>
  <si>
    <t>VRN</t>
  </si>
  <si>
    <t>Vedlejší rozpočtové náklady</t>
  </si>
  <si>
    <t>5</t>
  </si>
  <si>
    <t>VRN1</t>
  </si>
  <si>
    <t>Průzkumné, geodetické a projektové práce</t>
  </si>
  <si>
    <t>88</t>
  </si>
  <si>
    <t>013203000R</t>
  </si>
  <si>
    <t>Dílenská dokumentace zámečnických a truhlářských prvků stavby</t>
  </si>
  <si>
    <t>…</t>
  </si>
  <si>
    <t>1024</t>
  </si>
  <si>
    <t>-1413802437</t>
  </si>
  <si>
    <t>89</t>
  </si>
  <si>
    <t>013254000</t>
  </si>
  <si>
    <t>Dokumentace skutečného provedení stavby</t>
  </si>
  <si>
    <t>-1769297304</t>
  </si>
  <si>
    <t>VRN3</t>
  </si>
  <si>
    <t>Zařízení staveniště</t>
  </si>
  <si>
    <t>129</t>
  </si>
  <si>
    <t>032002000R</t>
  </si>
  <si>
    <t>465115027</t>
  </si>
  <si>
    <t>VRN7</t>
  </si>
  <si>
    <t>Provozní vlivy</t>
  </si>
  <si>
    <t>130</t>
  </si>
  <si>
    <t>071002000</t>
  </si>
  <si>
    <t>Provoz investora, třetích osob</t>
  </si>
  <si>
    <t>311171026</t>
  </si>
  <si>
    <t>Poznámka k položce:_x000D_
V objektu Českého rozhlasu probíhá radiové vysílání, čemuž je nutné přizpůsobit veškerou stavební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</si>
</sst>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0"/>
      <c r="AQ5" s="20"/>
      <c r="AR5" s="18"/>
      <c r="BE5" s="238" t="s">
        <v>15</v>
      </c>
      <c r="BS5" s="15" t="s">
        <v>6</v>
      </c>
    </row>
    <row r="6" spans="1:74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0"/>
      <c r="AQ6" s="20"/>
      <c r="AR6" s="18"/>
      <c r="BE6" s="239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9"/>
      <c r="BS7" s="15" t="s">
        <v>6</v>
      </c>
    </row>
    <row r="8" spans="1:74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9"/>
      <c r="BS8" s="15" t="s">
        <v>6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9"/>
      <c r="BS9" s="15" t="s">
        <v>6</v>
      </c>
    </row>
    <row r="10" spans="1:74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39"/>
      <c r="BS10" s="15" t="s">
        <v>6</v>
      </c>
    </row>
    <row r="11" spans="1:74" ht="18.399999999999999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39"/>
      <c r="BS11" s="15" t="s">
        <v>6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9"/>
      <c r="BS12" s="15" t="s">
        <v>6</v>
      </c>
    </row>
    <row r="13" spans="1:74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239"/>
      <c r="BS13" s="15" t="s">
        <v>6</v>
      </c>
    </row>
    <row r="14" spans="1:74" ht="12.75">
      <c r="B14" s="19"/>
      <c r="C14" s="20"/>
      <c r="D14" s="20"/>
      <c r="E14" s="272" t="s">
        <v>28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239"/>
      <c r="BS14" s="15" t="s">
        <v>6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9"/>
      <c r="BS15" s="15" t="s">
        <v>4</v>
      </c>
    </row>
    <row r="16" spans="1:74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39"/>
      <c r="BS16" s="15" t="s">
        <v>4</v>
      </c>
    </row>
    <row r="17" spans="2:7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39"/>
      <c r="BS17" s="15" t="s">
        <v>30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9"/>
      <c r="BS18" s="15" t="s">
        <v>6</v>
      </c>
    </row>
    <row r="19" spans="2:7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32</v>
      </c>
      <c r="AO19" s="20"/>
      <c r="AP19" s="20"/>
      <c r="AQ19" s="20"/>
      <c r="AR19" s="18"/>
      <c r="BE19" s="239"/>
      <c r="BS19" s="15" t="s">
        <v>6</v>
      </c>
    </row>
    <row r="20" spans="2:71" ht="18.399999999999999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39"/>
      <c r="BS20" s="15" t="s">
        <v>30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9"/>
    </row>
    <row r="22" spans="2:71" ht="12" customHeight="1">
      <c r="B22" s="19"/>
      <c r="C22" s="20"/>
      <c r="D22" s="27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9"/>
    </row>
    <row r="23" spans="2:71" ht="16.5" customHeight="1">
      <c r="B23" s="19"/>
      <c r="C23" s="20"/>
      <c r="D23" s="20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0"/>
      <c r="AP23" s="20"/>
      <c r="AQ23" s="20"/>
      <c r="AR23" s="18"/>
      <c r="BE23" s="239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9"/>
    </row>
    <row r="25" spans="2:7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9"/>
    </row>
    <row r="26" spans="2:71" s="1" customFormat="1" ht="25.9" customHeight="1"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1">
        <f>ROUND(AG94,2)</f>
        <v>0</v>
      </c>
      <c r="AL26" s="242"/>
      <c r="AM26" s="242"/>
      <c r="AN26" s="242"/>
      <c r="AO26" s="242"/>
      <c r="AP26" s="33"/>
      <c r="AQ26" s="33"/>
      <c r="AR26" s="36"/>
      <c r="BE26" s="239"/>
    </row>
    <row r="27" spans="2:71" s="1" customFormat="1" ht="6.95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9"/>
    </row>
    <row r="28" spans="2:71" s="1" customFormat="1" ht="12.7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5" t="s">
        <v>36</v>
      </c>
      <c r="M28" s="275"/>
      <c r="N28" s="275"/>
      <c r="O28" s="275"/>
      <c r="P28" s="275"/>
      <c r="Q28" s="33"/>
      <c r="R28" s="33"/>
      <c r="S28" s="33"/>
      <c r="T28" s="33"/>
      <c r="U28" s="33"/>
      <c r="V28" s="33"/>
      <c r="W28" s="275" t="s">
        <v>37</v>
      </c>
      <c r="X28" s="275"/>
      <c r="Y28" s="275"/>
      <c r="Z28" s="275"/>
      <c r="AA28" s="275"/>
      <c r="AB28" s="275"/>
      <c r="AC28" s="275"/>
      <c r="AD28" s="275"/>
      <c r="AE28" s="275"/>
      <c r="AF28" s="33"/>
      <c r="AG28" s="33"/>
      <c r="AH28" s="33"/>
      <c r="AI28" s="33"/>
      <c r="AJ28" s="33"/>
      <c r="AK28" s="275" t="s">
        <v>38</v>
      </c>
      <c r="AL28" s="275"/>
      <c r="AM28" s="275"/>
      <c r="AN28" s="275"/>
      <c r="AO28" s="275"/>
      <c r="AP28" s="33"/>
      <c r="AQ28" s="33"/>
      <c r="AR28" s="36"/>
      <c r="BE28" s="239"/>
    </row>
    <row r="29" spans="2:71" s="2" customFormat="1" ht="14.45" customHeight="1">
      <c r="B29" s="37"/>
      <c r="C29" s="38"/>
      <c r="D29" s="27" t="s">
        <v>39</v>
      </c>
      <c r="E29" s="38"/>
      <c r="F29" s="27" t="s">
        <v>40</v>
      </c>
      <c r="G29" s="38"/>
      <c r="H29" s="38"/>
      <c r="I29" s="38"/>
      <c r="J29" s="38"/>
      <c r="K29" s="38"/>
      <c r="L29" s="276">
        <v>0.21</v>
      </c>
      <c r="M29" s="237"/>
      <c r="N29" s="237"/>
      <c r="O29" s="237"/>
      <c r="P29" s="237"/>
      <c r="Q29" s="38"/>
      <c r="R29" s="38"/>
      <c r="S29" s="38"/>
      <c r="T29" s="38"/>
      <c r="U29" s="38"/>
      <c r="V29" s="38"/>
      <c r="W29" s="236">
        <f>ROUND(AZ94, 2)</f>
        <v>0</v>
      </c>
      <c r="X29" s="237"/>
      <c r="Y29" s="237"/>
      <c r="Z29" s="237"/>
      <c r="AA29" s="237"/>
      <c r="AB29" s="237"/>
      <c r="AC29" s="237"/>
      <c r="AD29" s="237"/>
      <c r="AE29" s="237"/>
      <c r="AF29" s="38"/>
      <c r="AG29" s="38"/>
      <c r="AH29" s="38"/>
      <c r="AI29" s="38"/>
      <c r="AJ29" s="38"/>
      <c r="AK29" s="236">
        <f>ROUND(AV94, 2)</f>
        <v>0</v>
      </c>
      <c r="AL29" s="237"/>
      <c r="AM29" s="237"/>
      <c r="AN29" s="237"/>
      <c r="AO29" s="237"/>
      <c r="AP29" s="38"/>
      <c r="AQ29" s="38"/>
      <c r="AR29" s="39"/>
      <c r="BE29" s="240"/>
    </row>
    <row r="30" spans="2:71" s="2" customFormat="1" ht="14.45" customHeight="1">
      <c r="B30" s="37"/>
      <c r="C30" s="38"/>
      <c r="D30" s="38"/>
      <c r="E30" s="38"/>
      <c r="F30" s="27" t="s">
        <v>41</v>
      </c>
      <c r="G30" s="38"/>
      <c r="H30" s="38"/>
      <c r="I30" s="38"/>
      <c r="J30" s="38"/>
      <c r="K30" s="38"/>
      <c r="L30" s="276">
        <v>0.15</v>
      </c>
      <c r="M30" s="237"/>
      <c r="N30" s="237"/>
      <c r="O30" s="237"/>
      <c r="P30" s="237"/>
      <c r="Q30" s="38"/>
      <c r="R30" s="38"/>
      <c r="S30" s="38"/>
      <c r="T30" s="38"/>
      <c r="U30" s="38"/>
      <c r="V30" s="38"/>
      <c r="W30" s="236">
        <f>ROUND(BA94, 2)</f>
        <v>0</v>
      </c>
      <c r="X30" s="237"/>
      <c r="Y30" s="237"/>
      <c r="Z30" s="237"/>
      <c r="AA30" s="237"/>
      <c r="AB30" s="237"/>
      <c r="AC30" s="237"/>
      <c r="AD30" s="237"/>
      <c r="AE30" s="237"/>
      <c r="AF30" s="38"/>
      <c r="AG30" s="38"/>
      <c r="AH30" s="38"/>
      <c r="AI30" s="38"/>
      <c r="AJ30" s="38"/>
      <c r="AK30" s="236">
        <f>ROUND(AW94, 2)</f>
        <v>0</v>
      </c>
      <c r="AL30" s="237"/>
      <c r="AM30" s="237"/>
      <c r="AN30" s="237"/>
      <c r="AO30" s="237"/>
      <c r="AP30" s="38"/>
      <c r="AQ30" s="38"/>
      <c r="AR30" s="39"/>
      <c r="BE30" s="240"/>
    </row>
    <row r="31" spans="2:71" s="2" customFormat="1" ht="14.45" hidden="1" customHeight="1">
      <c r="B31" s="37"/>
      <c r="C31" s="38"/>
      <c r="D31" s="38"/>
      <c r="E31" s="38"/>
      <c r="F31" s="27" t="s">
        <v>42</v>
      </c>
      <c r="G31" s="38"/>
      <c r="H31" s="38"/>
      <c r="I31" s="38"/>
      <c r="J31" s="38"/>
      <c r="K31" s="38"/>
      <c r="L31" s="276">
        <v>0.21</v>
      </c>
      <c r="M31" s="237"/>
      <c r="N31" s="237"/>
      <c r="O31" s="237"/>
      <c r="P31" s="237"/>
      <c r="Q31" s="38"/>
      <c r="R31" s="38"/>
      <c r="S31" s="38"/>
      <c r="T31" s="38"/>
      <c r="U31" s="38"/>
      <c r="V31" s="38"/>
      <c r="W31" s="236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F31" s="38"/>
      <c r="AG31" s="38"/>
      <c r="AH31" s="38"/>
      <c r="AI31" s="38"/>
      <c r="AJ31" s="38"/>
      <c r="AK31" s="236">
        <v>0</v>
      </c>
      <c r="AL31" s="237"/>
      <c r="AM31" s="237"/>
      <c r="AN31" s="237"/>
      <c r="AO31" s="237"/>
      <c r="AP31" s="38"/>
      <c r="AQ31" s="38"/>
      <c r="AR31" s="39"/>
      <c r="BE31" s="240"/>
    </row>
    <row r="32" spans="2:71" s="2" customFormat="1" ht="14.45" hidden="1" customHeight="1">
      <c r="B32" s="37"/>
      <c r="C32" s="38"/>
      <c r="D32" s="38"/>
      <c r="E32" s="38"/>
      <c r="F32" s="27" t="s">
        <v>43</v>
      </c>
      <c r="G32" s="38"/>
      <c r="H32" s="38"/>
      <c r="I32" s="38"/>
      <c r="J32" s="38"/>
      <c r="K32" s="38"/>
      <c r="L32" s="276">
        <v>0.15</v>
      </c>
      <c r="M32" s="237"/>
      <c r="N32" s="237"/>
      <c r="O32" s="237"/>
      <c r="P32" s="237"/>
      <c r="Q32" s="38"/>
      <c r="R32" s="38"/>
      <c r="S32" s="38"/>
      <c r="T32" s="38"/>
      <c r="U32" s="38"/>
      <c r="V32" s="38"/>
      <c r="W32" s="236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F32" s="38"/>
      <c r="AG32" s="38"/>
      <c r="AH32" s="38"/>
      <c r="AI32" s="38"/>
      <c r="AJ32" s="38"/>
      <c r="AK32" s="236">
        <v>0</v>
      </c>
      <c r="AL32" s="237"/>
      <c r="AM32" s="237"/>
      <c r="AN32" s="237"/>
      <c r="AO32" s="237"/>
      <c r="AP32" s="38"/>
      <c r="AQ32" s="38"/>
      <c r="AR32" s="39"/>
      <c r="BE32" s="240"/>
    </row>
    <row r="33" spans="2:57" s="2" customFormat="1" ht="14.45" hidden="1" customHeight="1">
      <c r="B33" s="37"/>
      <c r="C33" s="38"/>
      <c r="D33" s="38"/>
      <c r="E33" s="38"/>
      <c r="F33" s="27" t="s">
        <v>44</v>
      </c>
      <c r="G33" s="38"/>
      <c r="H33" s="38"/>
      <c r="I33" s="38"/>
      <c r="J33" s="38"/>
      <c r="K33" s="38"/>
      <c r="L33" s="276">
        <v>0</v>
      </c>
      <c r="M33" s="237"/>
      <c r="N33" s="237"/>
      <c r="O33" s="237"/>
      <c r="P33" s="237"/>
      <c r="Q33" s="38"/>
      <c r="R33" s="38"/>
      <c r="S33" s="38"/>
      <c r="T33" s="38"/>
      <c r="U33" s="38"/>
      <c r="V33" s="38"/>
      <c r="W33" s="236">
        <f>ROUND(BD94, 2)</f>
        <v>0</v>
      </c>
      <c r="X33" s="237"/>
      <c r="Y33" s="237"/>
      <c r="Z33" s="237"/>
      <c r="AA33" s="237"/>
      <c r="AB33" s="237"/>
      <c r="AC33" s="237"/>
      <c r="AD33" s="237"/>
      <c r="AE33" s="237"/>
      <c r="AF33" s="38"/>
      <c r="AG33" s="38"/>
      <c r="AH33" s="38"/>
      <c r="AI33" s="38"/>
      <c r="AJ33" s="38"/>
      <c r="AK33" s="236">
        <v>0</v>
      </c>
      <c r="AL33" s="237"/>
      <c r="AM33" s="237"/>
      <c r="AN33" s="237"/>
      <c r="AO33" s="237"/>
      <c r="AP33" s="38"/>
      <c r="AQ33" s="38"/>
      <c r="AR33" s="39"/>
      <c r="BE33" s="240"/>
    </row>
    <row r="34" spans="2:57" s="1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9"/>
    </row>
    <row r="35" spans="2:57" s="1" customFormat="1" ht="25.9" customHeight="1"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43" t="s">
        <v>47</v>
      </c>
      <c r="Y35" s="244"/>
      <c r="Z35" s="244"/>
      <c r="AA35" s="244"/>
      <c r="AB35" s="244"/>
      <c r="AC35" s="42"/>
      <c r="AD35" s="42"/>
      <c r="AE35" s="42"/>
      <c r="AF35" s="42"/>
      <c r="AG35" s="42"/>
      <c r="AH35" s="42"/>
      <c r="AI35" s="42"/>
      <c r="AJ35" s="42"/>
      <c r="AK35" s="245">
        <f>SUM(AK26:AK33)</f>
        <v>0</v>
      </c>
      <c r="AL35" s="244"/>
      <c r="AM35" s="244"/>
      <c r="AN35" s="244"/>
      <c r="AO35" s="246"/>
      <c r="AP35" s="40"/>
      <c r="AQ35" s="40"/>
      <c r="AR35" s="36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14.4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</row>
    <row r="38" spans="2:57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2:57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2:57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2:57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2:57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2:57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2:57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2:57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2:57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2:57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2:57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2:44" s="1" customFormat="1" ht="14.45" customHeight="1">
      <c r="B49" s="32"/>
      <c r="C49" s="3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P49" s="33"/>
      <c r="AQ49" s="33"/>
      <c r="AR49" s="36"/>
    </row>
    <row r="50" spans="2:44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2:44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2:44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2:44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2:44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2:44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2:44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2:44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2:44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2:44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2:44" s="1" customFormat="1" ht="12.75">
      <c r="B60" s="32"/>
      <c r="C60" s="33"/>
      <c r="D60" s="46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6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6" t="s">
        <v>50</v>
      </c>
      <c r="AI60" s="35"/>
      <c r="AJ60" s="35"/>
      <c r="AK60" s="35"/>
      <c r="AL60" s="35"/>
      <c r="AM60" s="46" t="s">
        <v>51</v>
      </c>
      <c r="AN60" s="35"/>
      <c r="AO60" s="35"/>
      <c r="AP60" s="33"/>
      <c r="AQ60" s="33"/>
      <c r="AR60" s="36"/>
    </row>
    <row r="61" spans="2:44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2:44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2:44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2:44" s="1" customFormat="1" ht="12.75">
      <c r="B64" s="32"/>
      <c r="C64" s="33"/>
      <c r="D64" s="44" t="s">
        <v>52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53</v>
      </c>
      <c r="AI64" s="45"/>
      <c r="AJ64" s="45"/>
      <c r="AK64" s="45"/>
      <c r="AL64" s="45"/>
      <c r="AM64" s="45"/>
      <c r="AN64" s="45"/>
      <c r="AO64" s="45"/>
      <c r="AP64" s="33"/>
      <c r="AQ64" s="33"/>
      <c r="AR64" s="36"/>
    </row>
    <row r="65" spans="2:44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2:44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2:44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2:44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2:44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2:44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2:44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2:44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2:44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2:44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2:44" s="1" customFormat="1" ht="12.75">
      <c r="B75" s="32"/>
      <c r="C75" s="33"/>
      <c r="D75" s="46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6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6" t="s">
        <v>50</v>
      </c>
      <c r="AI75" s="35"/>
      <c r="AJ75" s="35"/>
      <c r="AK75" s="35"/>
      <c r="AL75" s="35"/>
      <c r="AM75" s="46" t="s">
        <v>51</v>
      </c>
      <c r="AN75" s="35"/>
      <c r="AO75" s="35"/>
      <c r="AP75" s="33"/>
      <c r="AQ75" s="33"/>
      <c r="AR75" s="36"/>
    </row>
    <row r="76" spans="2:44" s="1" customFormat="1" ht="11.25"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6"/>
    </row>
    <row r="81" spans="1:90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6"/>
    </row>
    <row r="82" spans="1:90" s="1" customFormat="1" ht="24.95" customHeight="1">
      <c r="B82" s="32"/>
      <c r="C82" s="21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</row>
    <row r="83" spans="1:90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</row>
    <row r="84" spans="1:90" s="3" customFormat="1" ht="12" customHeight="1">
      <c r="B84" s="51"/>
      <c r="C84" s="27" t="s">
        <v>13</v>
      </c>
      <c r="D84" s="52"/>
      <c r="E84" s="52"/>
      <c r="F84" s="52"/>
      <c r="G84" s="52"/>
      <c r="H84" s="52"/>
      <c r="I84" s="52"/>
      <c r="J84" s="52"/>
      <c r="K84" s="52"/>
      <c r="L84" s="52" t="str">
        <f>K5</f>
        <v>03_2020</v>
      </c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3"/>
    </row>
    <row r="85" spans="1:90" s="4" customFormat="1" ht="36.950000000000003" customHeight="1">
      <c r="B85" s="54"/>
      <c r="C85" s="55" t="s">
        <v>16</v>
      </c>
      <c r="D85" s="56"/>
      <c r="E85" s="56"/>
      <c r="F85" s="56"/>
      <c r="G85" s="56"/>
      <c r="H85" s="56"/>
      <c r="I85" s="56"/>
      <c r="J85" s="56"/>
      <c r="K85" s="56"/>
      <c r="L85" s="250" t="str">
        <f>K6</f>
        <v>Obnova altánu v objektu Českého rozhlasu Regina, Hybešova 14/10, Praha 8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56"/>
      <c r="AQ85" s="56"/>
      <c r="AR85" s="57"/>
    </row>
    <row r="86" spans="1:90" s="1" customFormat="1" ht="6.9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</row>
    <row r="87" spans="1:90" s="1" customFormat="1" ht="12" customHeight="1">
      <c r="B87" s="32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8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52" t="str">
        <f>IF(AN8= "","",AN8)</f>
        <v>1. 7. 2020</v>
      </c>
      <c r="AN87" s="252"/>
      <c r="AO87" s="33"/>
      <c r="AP87" s="33"/>
      <c r="AQ87" s="33"/>
      <c r="AR87" s="36"/>
    </row>
    <row r="88" spans="1:90" s="1" customFormat="1" ht="6.9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</row>
    <row r="89" spans="1:90" s="1" customFormat="1" ht="15.2" customHeight="1">
      <c r="B89" s="32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52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29</v>
      </c>
      <c r="AJ89" s="33"/>
      <c r="AK89" s="33"/>
      <c r="AL89" s="33"/>
      <c r="AM89" s="248" t="str">
        <f>IF(E17="","",E17)</f>
        <v xml:space="preserve"> </v>
      </c>
      <c r="AN89" s="249"/>
      <c r="AO89" s="249"/>
      <c r="AP89" s="249"/>
      <c r="AQ89" s="33"/>
      <c r="AR89" s="36"/>
      <c r="AS89" s="253" t="s">
        <v>55</v>
      </c>
      <c r="AT89" s="254"/>
      <c r="AU89" s="60"/>
      <c r="AV89" s="60"/>
      <c r="AW89" s="60"/>
      <c r="AX89" s="60"/>
      <c r="AY89" s="60"/>
      <c r="AZ89" s="60"/>
      <c r="BA89" s="60"/>
      <c r="BB89" s="60"/>
      <c r="BC89" s="60"/>
      <c r="BD89" s="61"/>
    </row>
    <row r="90" spans="1:90" s="1" customFormat="1" ht="27.95" customHeight="1">
      <c r="B90" s="32"/>
      <c r="C90" s="27" t="s">
        <v>27</v>
      </c>
      <c r="D90" s="33"/>
      <c r="E90" s="33"/>
      <c r="F90" s="33"/>
      <c r="G90" s="33"/>
      <c r="H90" s="33"/>
      <c r="I90" s="33"/>
      <c r="J90" s="33"/>
      <c r="K90" s="33"/>
      <c r="L90" s="52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31</v>
      </c>
      <c r="AJ90" s="33"/>
      <c r="AK90" s="33"/>
      <c r="AL90" s="33"/>
      <c r="AM90" s="248" t="str">
        <f>IF(E20="","",E20)</f>
        <v>Projekční atelier pro dokumentaci...</v>
      </c>
      <c r="AN90" s="249"/>
      <c r="AO90" s="249"/>
      <c r="AP90" s="249"/>
      <c r="AQ90" s="33"/>
      <c r="AR90" s="36"/>
      <c r="AS90" s="255"/>
      <c r="AT90" s="256"/>
      <c r="AU90" s="62"/>
      <c r="AV90" s="62"/>
      <c r="AW90" s="62"/>
      <c r="AX90" s="62"/>
      <c r="AY90" s="62"/>
      <c r="AZ90" s="62"/>
      <c r="BA90" s="62"/>
      <c r="BB90" s="62"/>
      <c r="BC90" s="62"/>
      <c r="BD90" s="63"/>
    </row>
    <row r="91" spans="1:90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7"/>
      <c r="AT91" s="258"/>
      <c r="AU91" s="64"/>
      <c r="AV91" s="64"/>
      <c r="AW91" s="64"/>
      <c r="AX91" s="64"/>
      <c r="AY91" s="64"/>
      <c r="AZ91" s="64"/>
      <c r="BA91" s="64"/>
      <c r="BB91" s="64"/>
      <c r="BC91" s="64"/>
      <c r="BD91" s="65"/>
    </row>
    <row r="92" spans="1:90" s="1" customFormat="1" ht="29.25" customHeight="1">
      <c r="B92" s="32"/>
      <c r="C92" s="259" t="s">
        <v>56</v>
      </c>
      <c r="D92" s="260"/>
      <c r="E92" s="260"/>
      <c r="F92" s="260"/>
      <c r="G92" s="260"/>
      <c r="H92" s="66"/>
      <c r="I92" s="261" t="s">
        <v>57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2" t="s">
        <v>58</v>
      </c>
      <c r="AH92" s="260"/>
      <c r="AI92" s="260"/>
      <c r="AJ92" s="260"/>
      <c r="AK92" s="260"/>
      <c r="AL92" s="260"/>
      <c r="AM92" s="260"/>
      <c r="AN92" s="261" t="s">
        <v>59</v>
      </c>
      <c r="AO92" s="260"/>
      <c r="AP92" s="263"/>
      <c r="AQ92" s="67" t="s">
        <v>60</v>
      </c>
      <c r="AR92" s="36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</row>
    <row r="93" spans="1:90" s="1" customFormat="1" ht="10.9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</row>
    <row r="94" spans="1:90" s="5" customFormat="1" ht="32.450000000000003" customHeight="1">
      <c r="B94" s="74"/>
      <c r="C94" s="75" t="s">
        <v>73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267">
        <f>ROUND(AG95,2)</f>
        <v>0</v>
      </c>
      <c r="AH94" s="267"/>
      <c r="AI94" s="267"/>
      <c r="AJ94" s="267"/>
      <c r="AK94" s="267"/>
      <c r="AL94" s="267"/>
      <c r="AM94" s="267"/>
      <c r="AN94" s="268">
        <f>SUM(AG94,AT94)</f>
        <v>0</v>
      </c>
      <c r="AO94" s="268"/>
      <c r="AP94" s="268"/>
      <c r="AQ94" s="78" t="s">
        <v>1</v>
      </c>
      <c r="AR94" s="79"/>
      <c r="AS94" s="80">
        <f>ROUND(AS95,2)</f>
        <v>0</v>
      </c>
      <c r="AT94" s="81">
        <f>ROUND(SUM(AV94:AW94),2)</f>
        <v>0</v>
      </c>
      <c r="AU94" s="82">
        <f>ROUND(AU95,5)</f>
        <v>0</v>
      </c>
      <c r="AV94" s="81">
        <f>ROUND(AZ94*L29,2)</f>
        <v>0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>
        <f>ROUND(AZ95,2)</f>
        <v>0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74</v>
      </c>
      <c r="BT94" s="84" t="s">
        <v>75</v>
      </c>
      <c r="BV94" s="84" t="s">
        <v>76</v>
      </c>
      <c r="BW94" s="84" t="s">
        <v>5</v>
      </c>
      <c r="BX94" s="84" t="s">
        <v>77</v>
      </c>
      <c r="CL94" s="84" t="s">
        <v>1</v>
      </c>
    </row>
    <row r="95" spans="1:90" s="6" customFormat="1" ht="40.5" customHeight="1">
      <c r="A95" s="85" t="s">
        <v>78</v>
      </c>
      <c r="B95" s="86"/>
      <c r="C95" s="87"/>
      <c r="D95" s="266" t="s">
        <v>14</v>
      </c>
      <c r="E95" s="266"/>
      <c r="F95" s="266"/>
      <c r="G95" s="266"/>
      <c r="H95" s="266"/>
      <c r="I95" s="88"/>
      <c r="J95" s="266" t="s">
        <v>17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4">
        <f>'03_2020 - Obnova altánu v...'!J28</f>
        <v>0</v>
      </c>
      <c r="AH95" s="265"/>
      <c r="AI95" s="265"/>
      <c r="AJ95" s="265"/>
      <c r="AK95" s="265"/>
      <c r="AL95" s="265"/>
      <c r="AM95" s="265"/>
      <c r="AN95" s="264">
        <f>SUM(AG95,AT95)</f>
        <v>0</v>
      </c>
      <c r="AO95" s="265"/>
      <c r="AP95" s="265"/>
      <c r="AQ95" s="89" t="s">
        <v>79</v>
      </c>
      <c r="AR95" s="90"/>
      <c r="AS95" s="91">
        <v>0</v>
      </c>
      <c r="AT95" s="92">
        <f>ROUND(SUM(AV95:AW95),2)</f>
        <v>0</v>
      </c>
      <c r="AU95" s="93">
        <f>'03_2020 - Obnova altánu v...'!P135</f>
        <v>0</v>
      </c>
      <c r="AV95" s="92">
        <f>'03_2020 - Obnova altánu v...'!J31</f>
        <v>0</v>
      </c>
      <c r="AW95" s="92">
        <f>'03_2020 - Obnova altánu v...'!J32</f>
        <v>0</v>
      </c>
      <c r="AX95" s="92">
        <f>'03_2020 - Obnova altánu v...'!J33</f>
        <v>0</v>
      </c>
      <c r="AY95" s="92">
        <f>'03_2020 - Obnova altánu v...'!J34</f>
        <v>0</v>
      </c>
      <c r="AZ95" s="92">
        <f>'03_2020 - Obnova altánu v...'!F31</f>
        <v>0</v>
      </c>
      <c r="BA95" s="92">
        <f>'03_2020 - Obnova altánu v...'!F32</f>
        <v>0</v>
      </c>
      <c r="BB95" s="92">
        <f>'03_2020 - Obnova altánu v...'!F33</f>
        <v>0</v>
      </c>
      <c r="BC95" s="92">
        <f>'03_2020 - Obnova altánu v...'!F34</f>
        <v>0</v>
      </c>
      <c r="BD95" s="94">
        <f>'03_2020 - Obnova altánu v...'!F35</f>
        <v>0</v>
      </c>
      <c r="BT95" s="95" t="s">
        <v>80</v>
      </c>
      <c r="BU95" s="95" t="s">
        <v>81</v>
      </c>
      <c r="BV95" s="95" t="s">
        <v>76</v>
      </c>
      <c r="BW95" s="95" t="s">
        <v>5</v>
      </c>
      <c r="BX95" s="95" t="s">
        <v>77</v>
      </c>
      <c r="CL95" s="95" t="s">
        <v>1</v>
      </c>
    </row>
    <row r="96" spans="1:90" s="1" customFormat="1" ht="30" customHeight="1"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</row>
    <row r="97" spans="2:44" s="1" customFormat="1" ht="6.95" customHeight="1"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6"/>
    </row>
  </sheetData>
  <sheetProtection algorithmName="SHA-512" hashValue="IsZ1TWS0EkDstE/f/cU511hrly2Dz4q/QiefqShj9s5O45sylaPI67+faPRCkLdvLoX8KL0XPrx5a1DsXR0u/Q==" saltValue="e6SQEg1bXi2HhSKbJCxe++uyncZs3k9Ge5gkzYCIdnop5POKXrawu9OQqKSDcC0w0BKSFvEVYAltlc0fcbY1Lg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3_2020 - Obnova altánu 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86"/>
  <sheetViews>
    <sheetView showGridLines="0" tabSelected="1" topLeftCell="A468" workbookViewId="0">
      <selection activeCell="F249" sqref="F24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6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5" t="s">
        <v>5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8"/>
      <c r="AT3" s="15" t="s">
        <v>82</v>
      </c>
    </row>
    <row r="4" spans="2:46" ht="24.95" customHeight="1">
      <c r="B4" s="18"/>
      <c r="D4" s="100" t="s">
        <v>83</v>
      </c>
      <c r="L4" s="18"/>
      <c r="M4" s="101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6"/>
      <c r="D6" s="102" t="s">
        <v>16</v>
      </c>
      <c r="I6" s="103"/>
      <c r="L6" s="36"/>
    </row>
    <row r="7" spans="2:46" s="1" customFormat="1" ht="36.950000000000003" customHeight="1">
      <c r="B7" s="36"/>
      <c r="E7" s="277" t="s">
        <v>17</v>
      </c>
      <c r="F7" s="278"/>
      <c r="G7" s="278"/>
      <c r="H7" s="278"/>
      <c r="I7" s="103"/>
      <c r="L7" s="36"/>
    </row>
    <row r="8" spans="2:46" s="1" customFormat="1" ht="11.25">
      <c r="B8" s="36"/>
      <c r="I8" s="103"/>
      <c r="L8" s="36"/>
    </row>
    <row r="9" spans="2:46" s="1" customFormat="1" ht="12" customHeight="1">
      <c r="B9" s="36"/>
      <c r="D9" s="102" t="s">
        <v>18</v>
      </c>
      <c r="F9" s="104" t="s">
        <v>1</v>
      </c>
      <c r="I9" s="105" t="s">
        <v>19</v>
      </c>
      <c r="J9" s="104" t="s">
        <v>1</v>
      </c>
      <c r="L9" s="36"/>
    </row>
    <row r="10" spans="2:46" s="1" customFormat="1" ht="12" customHeight="1">
      <c r="B10" s="36"/>
      <c r="D10" s="102" t="s">
        <v>20</v>
      </c>
      <c r="F10" s="104" t="s">
        <v>21</v>
      </c>
      <c r="I10" s="105" t="s">
        <v>22</v>
      </c>
      <c r="J10" s="106" t="str">
        <f>'Rekapitulace stavby'!AN8</f>
        <v>1. 7. 2020</v>
      </c>
      <c r="L10" s="36"/>
    </row>
    <row r="11" spans="2:46" s="1" customFormat="1" ht="10.9" customHeight="1">
      <c r="B11" s="36"/>
      <c r="I11" s="103"/>
      <c r="L11" s="36"/>
    </row>
    <row r="12" spans="2:46" s="1" customFormat="1" ht="12" customHeight="1">
      <c r="B12" s="36"/>
      <c r="D12" s="102" t="s">
        <v>24</v>
      </c>
      <c r="I12" s="105" t="s">
        <v>25</v>
      </c>
      <c r="J12" s="104" t="str">
        <f>IF('Rekapitulace stavby'!AN10="","",'Rekapitulace stavby'!AN10)</f>
        <v/>
      </c>
      <c r="L12" s="36"/>
    </row>
    <row r="13" spans="2:46" s="1" customFormat="1" ht="18" customHeight="1">
      <c r="B13" s="36"/>
      <c r="E13" s="104" t="str">
        <f>IF('Rekapitulace stavby'!E11="","",'Rekapitulace stavby'!E11)</f>
        <v xml:space="preserve"> </v>
      </c>
      <c r="I13" s="105" t="s">
        <v>26</v>
      </c>
      <c r="J13" s="104" t="str">
        <f>IF('Rekapitulace stavby'!AN11="","",'Rekapitulace stavby'!AN11)</f>
        <v/>
      </c>
      <c r="L13" s="36"/>
    </row>
    <row r="14" spans="2:46" s="1" customFormat="1" ht="6.95" customHeight="1">
      <c r="B14" s="36"/>
      <c r="I14" s="103"/>
      <c r="L14" s="36"/>
    </row>
    <row r="15" spans="2:46" s="1" customFormat="1" ht="12" customHeight="1">
      <c r="B15" s="36"/>
      <c r="D15" s="102" t="s">
        <v>27</v>
      </c>
      <c r="I15" s="105" t="s">
        <v>25</v>
      </c>
      <c r="J15" s="28" t="str">
        <f>'Rekapitulace stavby'!AN13</f>
        <v>Vyplň údaj</v>
      </c>
      <c r="L15" s="36"/>
    </row>
    <row r="16" spans="2:46" s="1" customFormat="1" ht="18" customHeight="1">
      <c r="B16" s="36"/>
      <c r="E16" s="279" t="str">
        <f>'Rekapitulace stavby'!E14</f>
        <v>Vyplň údaj</v>
      </c>
      <c r="F16" s="280"/>
      <c r="G16" s="280"/>
      <c r="H16" s="280"/>
      <c r="I16" s="105" t="s">
        <v>26</v>
      </c>
      <c r="J16" s="28" t="str">
        <f>'Rekapitulace stavby'!AN14</f>
        <v>Vyplň údaj</v>
      </c>
      <c r="L16" s="36"/>
    </row>
    <row r="17" spans="2:12" s="1" customFormat="1" ht="6.95" customHeight="1">
      <c r="B17" s="36"/>
      <c r="I17" s="103"/>
      <c r="L17" s="36"/>
    </row>
    <row r="18" spans="2:12" s="1" customFormat="1" ht="12" customHeight="1">
      <c r="B18" s="36"/>
      <c r="D18" s="102" t="s">
        <v>29</v>
      </c>
      <c r="I18" s="105" t="s">
        <v>25</v>
      </c>
      <c r="J18" s="104" t="str">
        <f>IF('Rekapitulace stavby'!AN16="","",'Rekapitulace stavby'!AN16)</f>
        <v/>
      </c>
      <c r="L18" s="36"/>
    </row>
    <row r="19" spans="2:12" s="1" customFormat="1" ht="18" customHeight="1">
      <c r="B19" s="36"/>
      <c r="E19" s="104" t="str">
        <f>IF('Rekapitulace stavby'!E17="","",'Rekapitulace stavby'!E17)</f>
        <v xml:space="preserve"> </v>
      </c>
      <c r="I19" s="105" t="s">
        <v>26</v>
      </c>
      <c r="J19" s="104" t="str">
        <f>IF('Rekapitulace stavby'!AN17="","",'Rekapitulace stavby'!AN17)</f>
        <v/>
      </c>
      <c r="L19" s="36"/>
    </row>
    <row r="20" spans="2:12" s="1" customFormat="1" ht="6.95" customHeight="1">
      <c r="B20" s="36"/>
      <c r="I20" s="103"/>
      <c r="L20" s="36"/>
    </row>
    <row r="21" spans="2:12" s="1" customFormat="1" ht="12" customHeight="1">
      <c r="B21" s="36"/>
      <c r="D21" s="102" t="s">
        <v>31</v>
      </c>
      <c r="I21" s="105" t="s">
        <v>25</v>
      </c>
      <c r="J21" s="104" t="s">
        <v>32</v>
      </c>
      <c r="L21" s="36"/>
    </row>
    <row r="22" spans="2:12" s="1" customFormat="1" ht="18" customHeight="1">
      <c r="B22" s="36"/>
      <c r="E22" s="104" t="s">
        <v>33</v>
      </c>
      <c r="I22" s="105" t="s">
        <v>26</v>
      </c>
      <c r="J22" s="104" t="s">
        <v>1</v>
      </c>
      <c r="L22" s="36"/>
    </row>
    <row r="23" spans="2:12" s="1" customFormat="1" ht="6.95" customHeight="1">
      <c r="B23" s="36"/>
      <c r="I23" s="103"/>
      <c r="L23" s="36"/>
    </row>
    <row r="24" spans="2:12" s="1" customFormat="1" ht="12" customHeight="1">
      <c r="B24" s="36"/>
      <c r="D24" s="102" t="s">
        <v>34</v>
      </c>
      <c r="I24" s="103"/>
      <c r="L24" s="36"/>
    </row>
    <row r="25" spans="2:12" s="7" customFormat="1" ht="16.5" customHeight="1">
      <c r="B25" s="107"/>
      <c r="E25" s="281" t="s">
        <v>1</v>
      </c>
      <c r="F25" s="281"/>
      <c r="G25" s="281"/>
      <c r="H25" s="281"/>
      <c r="I25" s="108"/>
      <c r="L25" s="107"/>
    </row>
    <row r="26" spans="2:12" s="1" customFormat="1" ht="6.95" customHeight="1">
      <c r="B26" s="36"/>
      <c r="I26" s="103"/>
      <c r="L26" s="36"/>
    </row>
    <row r="27" spans="2:12" s="1" customFormat="1" ht="6.95" customHeight="1">
      <c r="B27" s="36"/>
      <c r="D27" s="60"/>
      <c r="E27" s="60"/>
      <c r="F27" s="60"/>
      <c r="G27" s="60"/>
      <c r="H27" s="60"/>
      <c r="I27" s="109"/>
      <c r="J27" s="60"/>
      <c r="K27" s="60"/>
      <c r="L27" s="36"/>
    </row>
    <row r="28" spans="2:12" s="1" customFormat="1" ht="25.35" customHeight="1">
      <c r="B28" s="36"/>
      <c r="D28" s="110" t="s">
        <v>35</v>
      </c>
      <c r="I28" s="103"/>
      <c r="J28" s="111">
        <f>ROUND(J135, 2)</f>
        <v>0</v>
      </c>
      <c r="L28" s="36"/>
    </row>
    <row r="29" spans="2:12" s="1" customFormat="1" ht="6.95" customHeight="1">
      <c r="B29" s="36"/>
      <c r="D29" s="60"/>
      <c r="E29" s="60"/>
      <c r="F29" s="60"/>
      <c r="G29" s="60"/>
      <c r="H29" s="60"/>
      <c r="I29" s="109"/>
      <c r="J29" s="60"/>
      <c r="K29" s="60"/>
      <c r="L29" s="36"/>
    </row>
    <row r="30" spans="2:12" s="1" customFormat="1" ht="14.45" customHeight="1">
      <c r="B30" s="36"/>
      <c r="F30" s="112" t="s">
        <v>37</v>
      </c>
      <c r="I30" s="113" t="s">
        <v>36</v>
      </c>
      <c r="J30" s="112" t="s">
        <v>38</v>
      </c>
      <c r="L30" s="36"/>
    </row>
    <row r="31" spans="2:12" s="1" customFormat="1" ht="14.45" customHeight="1">
      <c r="B31" s="36"/>
      <c r="D31" s="114" t="s">
        <v>39</v>
      </c>
      <c r="E31" s="102" t="s">
        <v>40</v>
      </c>
      <c r="F31" s="115">
        <f>ROUND((SUM(BE135:BE485)),  2)</f>
        <v>0</v>
      </c>
      <c r="I31" s="116">
        <v>0.21</v>
      </c>
      <c r="J31" s="115">
        <f>ROUND(((SUM(BE135:BE485))*I31),  2)</f>
        <v>0</v>
      </c>
      <c r="L31" s="36"/>
    </row>
    <row r="32" spans="2:12" s="1" customFormat="1" ht="14.45" customHeight="1">
      <c r="B32" s="36"/>
      <c r="E32" s="102" t="s">
        <v>41</v>
      </c>
      <c r="F32" s="115">
        <f>ROUND((SUM(BF135:BF485)),  2)</f>
        <v>0</v>
      </c>
      <c r="I32" s="116">
        <v>0.15</v>
      </c>
      <c r="J32" s="115">
        <f>ROUND(((SUM(BF135:BF485))*I32),  2)</f>
        <v>0</v>
      </c>
      <c r="L32" s="36"/>
    </row>
    <row r="33" spans="2:12" s="1" customFormat="1" ht="14.45" hidden="1" customHeight="1">
      <c r="B33" s="36"/>
      <c r="E33" s="102" t="s">
        <v>42</v>
      </c>
      <c r="F33" s="115">
        <f>ROUND((SUM(BG135:BG485)),  2)</f>
        <v>0</v>
      </c>
      <c r="I33" s="116">
        <v>0.21</v>
      </c>
      <c r="J33" s="115">
        <f>0</f>
        <v>0</v>
      </c>
      <c r="L33" s="36"/>
    </row>
    <row r="34" spans="2:12" s="1" customFormat="1" ht="14.45" hidden="1" customHeight="1">
      <c r="B34" s="36"/>
      <c r="E34" s="102" t="s">
        <v>43</v>
      </c>
      <c r="F34" s="115">
        <f>ROUND((SUM(BH135:BH485)),  2)</f>
        <v>0</v>
      </c>
      <c r="I34" s="116">
        <v>0.15</v>
      </c>
      <c r="J34" s="115">
        <f>0</f>
        <v>0</v>
      </c>
      <c r="L34" s="36"/>
    </row>
    <row r="35" spans="2:12" s="1" customFormat="1" ht="14.45" hidden="1" customHeight="1">
      <c r="B35" s="36"/>
      <c r="E35" s="102" t="s">
        <v>44</v>
      </c>
      <c r="F35" s="115">
        <f>ROUND((SUM(BI135:BI485)),  2)</f>
        <v>0</v>
      </c>
      <c r="I35" s="116">
        <v>0</v>
      </c>
      <c r="J35" s="115">
        <f>0</f>
        <v>0</v>
      </c>
      <c r="L35" s="36"/>
    </row>
    <row r="36" spans="2:12" s="1" customFormat="1" ht="6.95" customHeight="1">
      <c r="B36" s="36"/>
      <c r="I36" s="103"/>
      <c r="L36" s="36"/>
    </row>
    <row r="37" spans="2:12" s="1" customFormat="1" ht="25.35" customHeight="1">
      <c r="B37" s="36"/>
      <c r="C37" s="117"/>
      <c r="D37" s="118" t="s">
        <v>45</v>
      </c>
      <c r="E37" s="119"/>
      <c r="F37" s="119"/>
      <c r="G37" s="120" t="s">
        <v>46</v>
      </c>
      <c r="H37" s="121" t="s">
        <v>47</v>
      </c>
      <c r="I37" s="122"/>
      <c r="J37" s="123">
        <f>SUM(J28:J35)</f>
        <v>0</v>
      </c>
      <c r="K37" s="124"/>
      <c r="L37" s="36"/>
    </row>
    <row r="38" spans="2:12" s="1" customFormat="1" ht="14.45" customHeight="1">
      <c r="B38" s="36"/>
      <c r="I38" s="103"/>
      <c r="L38" s="36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6"/>
      <c r="D50" s="125" t="s">
        <v>48</v>
      </c>
      <c r="E50" s="126"/>
      <c r="F50" s="126"/>
      <c r="G50" s="125" t="s">
        <v>49</v>
      </c>
      <c r="H50" s="126"/>
      <c r="I50" s="127"/>
      <c r="J50" s="126"/>
      <c r="K50" s="126"/>
      <c r="L50" s="36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6"/>
      <c r="D61" s="128" t="s">
        <v>50</v>
      </c>
      <c r="E61" s="129"/>
      <c r="F61" s="130" t="s">
        <v>51</v>
      </c>
      <c r="G61" s="128" t="s">
        <v>50</v>
      </c>
      <c r="H61" s="129"/>
      <c r="I61" s="131"/>
      <c r="J61" s="132" t="s">
        <v>51</v>
      </c>
      <c r="K61" s="129"/>
      <c r="L61" s="36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6"/>
      <c r="D65" s="125" t="s">
        <v>52</v>
      </c>
      <c r="E65" s="126"/>
      <c r="F65" s="126"/>
      <c r="G65" s="125" t="s">
        <v>53</v>
      </c>
      <c r="H65" s="126"/>
      <c r="I65" s="127"/>
      <c r="J65" s="126"/>
      <c r="K65" s="126"/>
      <c r="L65" s="36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6"/>
      <c r="D76" s="128" t="s">
        <v>50</v>
      </c>
      <c r="E76" s="129"/>
      <c r="F76" s="130" t="s">
        <v>51</v>
      </c>
      <c r="G76" s="128" t="s">
        <v>50</v>
      </c>
      <c r="H76" s="129"/>
      <c r="I76" s="131"/>
      <c r="J76" s="132" t="s">
        <v>51</v>
      </c>
      <c r="K76" s="129"/>
      <c r="L76" s="36"/>
    </row>
    <row r="77" spans="2:12" s="1" customFormat="1" ht="14.45" customHeight="1">
      <c r="B77" s="133"/>
      <c r="C77" s="134"/>
      <c r="D77" s="134"/>
      <c r="E77" s="134"/>
      <c r="F77" s="134"/>
      <c r="G77" s="134"/>
      <c r="H77" s="134"/>
      <c r="I77" s="135"/>
      <c r="J77" s="134"/>
      <c r="K77" s="134"/>
      <c r="L77" s="36"/>
    </row>
    <row r="81" spans="2:47" s="1" customFormat="1" ht="6.95" customHeight="1">
      <c r="B81" s="136"/>
      <c r="C81" s="137"/>
      <c r="D81" s="137"/>
      <c r="E81" s="137"/>
      <c r="F81" s="137"/>
      <c r="G81" s="137"/>
      <c r="H81" s="137"/>
      <c r="I81" s="138"/>
      <c r="J81" s="137"/>
      <c r="K81" s="137"/>
      <c r="L81" s="36"/>
    </row>
    <row r="82" spans="2:47" s="1" customFormat="1" ht="24.95" customHeight="1">
      <c r="B82" s="32"/>
      <c r="C82" s="21" t="s">
        <v>84</v>
      </c>
      <c r="D82" s="33"/>
      <c r="E82" s="33"/>
      <c r="F82" s="33"/>
      <c r="G82" s="33"/>
      <c r="H82" s="33"/>
      <c r="I82" s="103"/>
      <c r="J82" s="33"/>
      <c r="K82" s="33"/>
      <c r="L82" s="36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103"/>
      <c r="J83" s="33"/>
      <c r="K83" s="33"/>
      <c r="L83" s="36"/>
    </row>
    <row r="84" spans="2:47" s="1" customFormat="1" ht="12" customHeight="1">
      <c r="B84" s="32"/>
      <c r="C84" s="27" t="s">
        <v>16</v>
      </c>
      <c r="D84" s="33"/>
      <c r="E84" s="33"/>
      <c r="F84" s="33"/>
      <c r="G84" s="33"/>
      <c r="H84" s="33"/>
      <c r="I84" s="103"/>
      <c r="J84" s="33"/>
      <c r="K84" s="33"/>
      <c r="L84" s="36"/>
    </row>
    <row r="85" spans="2:47" s="1" customFormat="1" ht="30.75" customHeight="1">
      <c r="B85" s="32"/>
      <c r="C85" s="33"/>
      <c r="D85" s="33"/>
      <c r="E85" s="250" t="str">
        <f>E7</f>
        <v>Obnova altánu v objektu Českého rozhlasu Regina, Hybešova 14/10, Praha 8</v>
      </c>
      <c r="F85" s="282"/>
      <c r="G85" s="282"/>
      <c r="H85" s="282"/>
      <c r="I85" s="103"/>
      <c r="J85" s="33"/>
      <c r="K85" s="33"/>
      <c r="L85" s="36"/>
    </row>
    <row r="86" spans="2:47" s="1" customFormat="1" ht="6.95" customHeight="1">
      <c r="B86" s="32"/>
      <c r="C86" s="33"/>
      <c r="D86" s="33"/>
      <c r="E86" s="33"/>
      <c r="F86" s="33"/>
      <c r="G86" s="33"/>
      <c r="H86" s="33"/>
      <c r="I86" s="103"/>
      <c r="J86" s="33"/>
      <c r="K86" s="33"/>
      <c r="L86" s="36"/>
    </row>
    <row r="87" spans="2:47" s="1" customFormat="1" ht="12" customHeight="1">
      <c r="B87" s="32"/>
      <c r="C87" s="27" t="s">
        <v>20</v>
      </c>
      <c r="D87" s="33"/>
      <c r="E87" s="33"/>
      <c r="F87" s="25" t="str">
        <f>F10</f>
        <v xml:space="preserve"> </v>
      </c>
      <c r="G87" s="33"/>
      <c r="H87" s="33"/>
      <c r="I87" s="105" t="s">
        <v>22</v>
      </c>
      <c r="J87" s="59" t="str">
        <f>IF(J10="","",J10)</f>
        <v>1. 7. 2020</v>
      </c>
      <c r="K87" s="33"/>
      <c r="L87" s="36"/>
    </row>
    <row r="88" spans="2:47" s="1" customFormat="1" ht="6.95" customHeight="1">
      <c r="B88" s="32"/>
      <c r="C88" s="33"/>
      <c r="D88" s="33"/>
      <c r="E88" s="33"/>
      <c r="F88" s="33"/>
      <c r="G88" s="33"/>
      <c r="H88" s="33"/>
      <c r="I88" s="103"/>
      <c r="J88" s="33"/>
      <c r="K88" s="33"/>
      <c r="L88" s="36"/>
    </row>
    <row r="89" spans="2:47" s="1" customFormat="1" ht="15.2" customHeight="1">
      <c r="B89" s="32"/>
      <c r="C89" s="27" t="s">
        <v>24</v>
      </c>
      <c r="D89" s="33"/>
      <c r="E89" s="33"/>
      <c r="F89" s="25" t="str">
        <f>E13</f>
        <v xml:space="preserve"> </v>
      </c>
      <c r="G89" s="33"/>
      <c r="H89" s="33"/>
      <c r="I89" s="105" t="s">
        <v>29</v>
      </c>
      <c r="J89" s="30" t="str">
        <f>E19</f>
        <v xml:space="preserve"> </v>
      </c>
      <c r="K89" s="33"/>
      <c r="L89" s="36"/>
    </row>
    <row r="90" spans="2:47" s="1" customFormat="1" ht="27.95" customHeight="1">
      <c r="B90" s="32"/>
      <c r="C90" s="27" t="s">
        <v>27</v>
      </c>
      <c r="D90" s="33"/>
      <c r="E90" s="33"/>
      <c r="F90" s="25" t="str">
        <f>IF(E16="","",E16)</f>
        <v>Vyplň údaj</v>
      </c>
      <c r="G90" s="33"/>
      <c r="H90" s="33"/>
      <c r="I90" s="105" t="s">
        <v>31</v>
      </c>
      <c r="J90" s="30" t="str">
        <f>E22</f>
        <v>Projekční atelier pro dokumentaci...</v>
      </c>
      <c r="K90" s="33"/>
      <c r="L90" s="36"/>
    </row>
    <row r="91" spans="2:47" s="1" customFormat="1" ht="10.35" customHeight="1">
      <c r="B91" s="32"/>
      <c r="C91" s="33"/>
      <c r="D91" s="33"/>
      <c r="E91" s="33"/>
      <c r="F91" s="33"/>
      <c r="G91" s="33"/>
      <c r="H91" s="33"/>
      <c r="I91" s="103"/>
      <c r="J91" s="33"/>
      <c r="K91" s="33"/>
      <c r="L91" s="36"/>
    </row>
    <row r="92" spans="2:47" s="1" customFormat="1" ht="29.25" customHeight="1">
      <c r="B92" s="32"/>
      <c r="C92" s="139" t="s">
        <v>85</v>
      </c>
      <c r="D92" s="140"/>
      <c r="E92" s="140"/>
      <c r="F92" s="140"/>
      <c r="G92" s="140"/>
      <c r="H92" s="140"/>
      <c r="I92" s="141"/>
      <c r="J92" s="142" t="s">
        <v>86</v>
      </c>
      <c r="K92" s="140"/>
      <c r="L92" s="36"/>
    </row>
    <row r="93" spans="2:47" s="1" customFormat="1" ht="10.35" customHeight="1">
      <c r="B93" s="32"/>
      <c r="C93" s="33"/>
      <c r="D93" s="33"/>
      <c r="E93" s="33"/>
      <c r="F93" s="33"/>
      <c r="G93" s="33"/>
      <c r="H93" s="33"/>
      <c r="I93" s="103"/>
      <c r="J93" s="33"/>
      <c r="K93" s="33"/>
      <c r="L93" s="36"/>
    </row>
    <row r="94" spans="2:47" s="1" customFormat="1" ht="22.9" customHeight="1">
      <c r="B94" s="32"/>
      <c r="C94" s="143" t="s">
        <v>87</v>
      </c>
      <c r="D94" s="33"/>
      <c r="E94" s="33"/>
      <c r="F94" s="33"/>
      <c r="G94" s="33"/>
      <c r="H94" s="33"/>
      <c r="I94" s="103"/>
      <c r="J94" s="77">
        <f>J135</f>
        <v>0</v>
      </c>
      <c r="K94" s="33"/>
      <c r="L94" s="36"/>
      <c r="AU94" s="15" t="s">
        <v>88</v>
      </c>
    </row>
    <row r="95" spans="2:47" s="8" customFormat="1" ht="24.95" customHeight="1">
      <c r="B95" s="144"/>
      <c r="C95" s="145"/>
      <c r="D95" s="146" t="s">
        <v>89</v>
      </c>
      <c r="E95" s="147"/>
      <c r="F95" s="147"/>
      <c r="G95" s="147"/>
      <c r="H95" s="147"/>
      <c r="I95" s="148"/>
      <c r="J95" s="149">
        <f>J136</f>
        <v>0</v>
      </c>
      <c r="K95" s="145"/>
      <c r="L95" s="150"/>
    </row>
    <row r="96" spans="2:47" s="9" customFormat="1" ht="19.899999999999999" customHeight="1">
      <c r="B96" s="151"/>
      <c r="C96" s="152"/>
      <c r="D96" s="153" t="s">
        <v>90</v>
      </c>
      <c r="E96" s="154"/>
      <c r="F96" s="154"/>
      <c r="G96" s="154"/>
      <c r="H96" s="154"/>
      <c r="I96" s="155"/>
      <c r="J96" s="156">
        <f>J137</f>
        <v>0</v>
      </c>
      <c r="K96" s="152"/>
      <c r="L96" s="157"/>
    </row>
    <row r="97" spans="2:12" s="9" customFormat="1" ht="19.899999999999999" customHeight="1">
      <c r="B97" s="151"/>
      <c r="C97" s="152"/>
      <c r="D97" s="153" t="s">
        <v>91</v>
      </c>
      <c r="E97" s="154"/>
      <c r="F97" s="154"/>
      <c r="G97" s="154"/>
      <c r="H97" s="154"/>
      <c r="I97" s="155"/>
      <c r="J97" s="156">
        <f>J160</f>
        <v>0</v>
      </c>
      <c r="K97" s="152"/>
      <c r="L97" s="157"/>
    </row>
    <row r="98" spans="2:12" s="9" customFormat="1" ht="19.899999999999999" customHeight="1">
      <c r="B98" s="151"/>
      <c r="C98" s="152"/>
      <c r="D98" s="153" t="s">
        <v>92</v>
      </c>
      <c r="E98" s="154"/>
      <c r="F98" s="154"/>
      <c r="G98" s="154"/>
      <c r="H98" s="154"/>
      <c r="I98" s="155"/>
      <c r="J98" s="156">
        <f>J191</f>
        <v>0</v>
      </c>
      <c r="K98" s="152"/>
      <c r="L98" s="157"/>
    </row>
    <row r="99" spans="2:12" s="9" customFormat="1" ht="19.899999999999999" customHeight="1">
      <c r="B99" s="151"/>
      <c r="C99" s="152"/>
      <c r="D99" s="153" t="s">
        <v>93</v>
      </c>
      <c r="E99" s="154"/>
      <c r="F99" s="154"/>
      <c r="G99" s="154"/>
      <c r="H99" s="154"/>
      <c r="I99" s="155"/>
      <c r="J99" s="156">
        <f>J202</f>
        <v>0</v>
      </c>
      <c r="K99" s="152"/>
      <c r="L99" s="157"/>
    </row>
    <row r="100" spans="2:12" s="9" customFormat="1" ht="19.899999999999999" customHeight="1">
      <c r="B100" s="151"/>
      <c r="C100" s="152"/>
      <c r="D100" s="153" t="s">
        <v>94</v>
      </c>
      <c r="E100" s="154"/>
      <c r="F100" s="154"/>
      <c r="G100" s="154"/>
      <c r="H100" s="154"/>
      <c r="I100" s="155"/>
      <c r="J100" s="156">
        <f>J239</f>
        <v>0</v>
      </c>
      <c r="K100" s="152"/>
      <c r="L100" s="157"/>
    </row>
    <row r="101" spans="2:12" s="9" customFormat="1" ht="19.899999999999999" customHeight="1">
      <c r="B101" s="151"/>
      <c r="C101" s="152"/>
      <c r="D101" s="153" t="s">
        <v>95</v>
      </c>
      <c r="E101" s="154"/>
      <c r="F101" s="154"/>
      <c r="G101" s="154"/>
      <c r="H101" s="154"/>
      <c r="I101" s="155"/>
      <c r="J101" s="156">
        <f>J251</f>
        <v>0</v>
      </c>
      <c r="K101" s="152"/>
      <c r="L101" s="157"/>
    </row>
    <row r="102" spans="2:12" s="9" customFormat="1" ht="19.899999999999999" customHeight="1">
      <c r="B102" s="151"/>
      <c r="C102" s="152"/>
      <c r="D102" s="153" t="s">
        <v>96</v>
      </c>
      <c r="E102" s="154"/>
      <c r="F102" s="154"/>
      <c r="G102" s="154"/>
      <c r="H102" s="154"/>
      <c r="I102" s="155"/>
      <c r="J102" s="156">
        <f>J311</f>
        <v>0</v>
      </c>
      <c r="K102" s="152"/>
      <c r="L102" s="157"/>
    </row>
    <row r="103" spans="2:12" s="9" customFormat="1" ht="19.899999999999999" customHeight="1">
      <c r="B103" s="151"/>
      <c r="C103" s="152"/>
      <c r="D103" s="153" t="s">
        <v>97</v>
      </c>
      <c r="E103" s="154"/>
      <c r="F103" s="154"/>
      <c r="G103" s="154"/>
      <c r="H103" s="154"/>
      <c r="I103" s="155"/>
      <c r="J103" s="156">
        <f>J319</f>
        <v>0</v>
      </c>
      <c r="K103" s="152"/>
      <c r="L103" s="157"/>
    </row>
    <row r="104" spans="2:12" s="8" customFormat="1" ht="24.95" customHeight="1">
      <c r="B104" s="144"/>
      <c r="C104" s="145"/>
      <c r="D104" s="146" t="s">
        <v>98</v>
      </c>
      <c r="E104" s="147"/>
      <c r="F104" s="147"/>
      <c r="G104" s="147"/>
      <c r="H104" s="147"/>
      <c r="I104" s="148"/>
      <c r="J104" s="149">
        <f>J321</f>
        <v>0</v>
      </c>
      <c r="K104" s="145"/>
      <c r="L104" s="150"/>
    </row>
    <row r="105" spans="2:12" s="9" customFormat="1" ht="19.899999999999999" customHeight="1">
      <c r="B105" s="151"/>
      <c r="C105" s="152"/>
      <c r="D105" s="153" t="s">
        <v>99</v>
      </c>
      <c r="E105" s="154"/>
      <c r="F105" s="154"/>
      <c r="G105" s="154"/>
      <c r="H105" s="154"/>
      <c r="I105" s="155"/>
      <c r="J105" s="156">
        <f>J322</f>
        <v>0</v>
      </c>
      <c r="K105" s="152"/>
      <c r="L105" s="157"/>
    </row>
    <row r="106" spans="2:12" s="9" customFormat="1" ht="19.899999999999999" customHeight="1">
      <c r="B106" s="151"/>
      <c r="C106" s="152"/>
      <c r="D106" s="153" t="s">
        <v>100</v>
      </c>
      <c r="E106" s="154"/>
      <c r="F106" s="154"/>
      <c r="G106" s="154"/>
      <c r="H106" s="154"/>
      <c r="I106" s="155"/>
      <c r="J106" s="156">
        <f>J328</f>
        <v>0</v>
      </c>
      <c r="K106" s="152"/>
      <c r="L106" s="157"/>
    </row>
    <row r="107" spans="2:12" s="9" customFormat="1" ht="19.899999999999999" customHeight="1">
      <c r="B107" s="151"/>
      <c r="C107" s="152"/>
      <c r="D107" s="153" t="s">
        <v>101</v>
      </c>
      <c r="E107" s="154"/>
      <c r="F107" s="154"/>
      <c r="G107" s="154"/>
      <c r="H107" s="154"/>
      <c r="I107" s="155"/>
      <c r="J107" s="156">
        <f>J330</f>
        <v>0</v>
      </c>
      <c r="K107" s="152"/>
      <c r="L107" s="157"/>
    </row>
    <row r="108" spans="2:12" s="9" customFormat="1" ht="19.899999999999999" customHeight="1">
      <c r="B108" s="151"/>
      <c r="C108" s="152"/>
      <c r="D108" s="153" t="s">
        <v>102</v>
      </c>
      <c r="E108" s="154"/>
      <c r="F108" s="154"/>
      <c r="G108" s="154"/>
      <c r="H108" s="154"/>
      <c r="I108" s="155"/>
      <c r="J108" s="156">
        <f>J345</f>
        <v>0</v>
      </c>
      <c r="K108" s="152"/>
      <c r="L108" s="157"/>
    </row>
    <row r="109" spans="2:12" s="9" customFormat="1" ht="19.899999999999999" customHeight="1">
      <c r="B109" s="151"/>
      <c r="C109" s="152"/>
      <c r="D109" s="153" t="s">
        <v>103</v>
      </c>
      <c r="E109" s="154"/>
      <c r="F109" s="154"/>
      <c r="G109" s="154"/>
      <c r="H109" s="154"/>
      <c r="I109" s="155"/>
      <c r="J109" s="156">
        <f>J399</f>
        <v>0</v>
      </c>
      <c r="K109" s="152"/>
      <c r="L109" s="157"/>
    </row>
    <row r="110" spans="2:12" s="9" customFormat="1" ht="19.899999999999999" customHeight="1">
      <c r="B110" s="151"/>
      <c r="C110" s="152"/>
      <c r="D110" s="153" t="s">
        <v>104</v>
      </c>
      <c r="E110" s="154"/>
      <c r="F110" s="154"/>
      <c r="G110" s="154"/>
      <c r="H110" s="154"/>
      <c r="I110" s="155"/>
      <c r="J110" s="156">
        <f>J404</f>
        <v>0</v>
      </c>
      <c r="K110" s="152"/>
      <c r="L110" s="157"/>
    </row>
    <row r="111" spans="2:12" s="9" customFormat="1" ht="19.899999999999999" customHeight="1">
      <c r="B111" s="151"/>
      <c r="C111" s="152"/>
      <c r="D111" s="153" t="s">
        <v>105</v>
      </c>
      <c r="E111" s="154"/>
      <c r="F111" s="154"/>
      <c r="G111" s="154"/>
      <c r="H111" s="154"/>
      <c r="I111" s="155"/>
      <c r="J111" s="156">
        <f>J408</f>
        <v>0</v>
      </c>
      <c r="K111" s="152"/>
      <c r="L111" s="157"/>
    </row>
    <row r="112" spans="2:12" s="9" customFormat="1" ht="19.899999999999999" customHeight="1">
      <c r="B112" s="151"/>
      <c r="C112" s="152"/>
      <c r="D112" s="153" t="s">
        <v>106</v>
      </c>
      <c r="E112" s="154"/>
      <c r="F112" s="154"/>
      <c r="G112" s="154"/>
      <c r="H112" s="154"/>
      <c r="I112" s="155"/>
      <c r="J112" s="156">
        <f>J415</f>
        <v>0</v>
      </c>
      <c r="K112" s="152"/>
      <c r="L112" s="157"/>
    </row>
    <row r="113" spans="2:12" s="9" customFormat="1" ht="19.899999999999999" customHeight="1">
      <c r="B113" s="151"/>
      <c r="C113" s="152"/>
      <c r="D113" s="153" t="s">
        <v>107</v>
      </c>
      <c r="E113" s="154"/>
      <c r="F113" s="154"/>
      <c r="G113" s="154"/>
      <c r="H113" s="154"/>
      <c r="I113" s="155"/>
      <c r="J113" s="156">
        <f>J430</f>
        <v>0</v>
      </c>
      <c r="K113" s="152"/>
      <c r="L113" s="157"/>
    </row>
    <row r="114" spans="2:12" s="8" customFormat="1" ht="24.95" customHeight="1">
      <c r="B114" s="144"/>
      <c r="C114" s="145"/>
      <c r="D114" s="146" t="s">
        <v>108</v>
      </c>
      <c r="E114" s="147"/>
      <c r="F114" s="147"/>
      <c r="G114" s="147"/>
      <c r="H114" s="147"/>
      <c r="I114" s="148"/>
      <c r="J114" s="149">
        <f>J477</f>
        <v>0</v>
      </c>
      <c r="K114" s="145"/>
      <c r="L114" s="150"/>
    </row>
    <row r="115" spans="2:12" s="9" customFormat="1" ht="19.899999999999999" customHeight="1">
      <c r="B115" s="151"/>
      <c r="C115" s="152"/>
      <c r="D115" s="153" t="s">
        <v>109</v>
      </c>
      <c r="E115" s="154"/>
      <c r="F115" s="154"/>
      <c r="G115" s="154"/>
      <c r="H115" s="154"/>
      <c r="I115" s="155"/>
      <c r="J115" s="156">
        <f>J478</f>
        <v>0</v>
      </c>
      <c r="K115" s="152"/>
      <c r="L115" s="157"/>
    </row>
    <row r="116" spans="2:12" s="9" customFormat="1" ht="19.899999999999999" customHeight="1">
      <c r="B116" s="151"/>
      <c r="C116" s="152"/>
      <c r="D116" s="153" t="s">
        <v>110</v>
      </c>
      <c r="E116" s="154"/>
      <c r="F116" s="154"/>
      <c r="G116" s="154"/>
      <c r="H116" s="154"/>
      <c r="I116" s="155"/>
      <c r="J116" s="156">
        <f>J481</f>
        <v>0</v>
      </c>
      <c r="K116" s="152"/>
      <c r="L116" s="157"/>
    </row>
    <row r="117" spans="2:12" s="9" customFormat="1" ht="19.899999999999999" customHeight="1">
      <c r="B117" s="151"/>
      <c r="C117" s="152"/>
      <c r="D117" s="153" t="s">
        <v>111</v>
      </c>
      <c r="E117" s="154"/>
      <c r="F117" s="154"/>
      <c r="G117" s="154"/>
      <c r="H117" s="154"/>
      <c r="I117" s="155"/>
      <c r="J117" s="156">
        <f>J483</f>
        <v>0</v>
      </c>
      <c r="K117" s="152"/>
      <c r="L117" s="157"/>
    </row>
    <row r="118" spans="2:12" s="1" customFormat="1" ht="21.75" customHeight="1">
      <c r="B118" s="32"/>
      <c r="C118" s="33"/>
      <c r="D118" s="33"/>
      <c r="E118" s="33"/>
      <c r="F118" s="33"/>
      <c r="G118" s="33"/>
      <c r="H118" s="33"/>
      <c r="I118" s="103"/>
      <c r="J118" s="33"/>
      <c r="K118" s="33"/>
      <c r="L118" s="36"/>
    </row>
    <row r="119" spans="2:12" s="1" customFormat="1" ht="6.95" customHeight="1">
      <c r="B119" s="47"/>
      <c r="C119" s="48"/>
      <c r="D119" s="48"/>
      <c r="E119" s="48"/>
      <c r="F119" s="48"/>
      <c r="G119" s="48"/>
      <c r="H119" s="48"/>
      <c r="I119" s="135"/>
      <c r="J119" s="48"/>
      <c r="K119" s="48"/>
      <c r="L119" s="36"/>
    </row>
    <row r="123" spans="2:12" s="1" customFormat="1" ht="6.95" customHeight="1">
      <c r="B123" s="49"/>
      <c r="C123" s="50"/>
      <c r="D123" s="50"/>
      <c r="E123" s="50"/>
      <c r="F123" s="50"/>
      <c r="G123" s="50"/>
      <c r="H123" s="50"/>
      <c r="I123" s="138"/>
      <c r="J123" s="50"/>
      <c r="K123" s="50"/>
      <c r="L123" s="36"/>
    </row>
    <row r="124" spans="2:12" s="1" customFormat="1" ht="24.95" customHeight="1">
      <c r="B124" s="32"/>
      <c r="C124" s="21" t="s">
        <v>112</v>
      </c>
      <c r="D124" s="33"/>
      <c r="E124" s="33"/>
      <c r="F124" s="33"/>
      <c r="G124" s="33"/>
      <c r="H124" s="33"/>
      <c r="I124" s="103"/>
      <c r="J124" s="33"/>
      <c r="K124" s="33"/>
      <c r="L124" s="36"/>
    </row>
    <row r="125" spans="2:12" s="1" customFormat="1" ht="6.95" customHeight="1">
      <c r="B125" s="32"/>
      <c r="C125" s="33"/>
      <c r="D125" s="33"/>
      <c r="E125" s="33"/>
      <c r="F125" s="33"/>
      <c r="G125" s="33"/>
      <c r="H125" s="33"/>
      <c r="I125" s="103"/>
      <c r="J125" s="33"/>
      <c r="K125" s="33"/>
      <c r="L125" s="36"/>
    </row>
    <row r="126" spans="2:12" s="1" customFormat="1" ht="12" customHeight="1">
      <c r="B126" s="32"/>
      <c r="C126" s="27" t="s">
        <v>16</v>
      </c>
      <c r="D126" s="33"/>
      <c r="E126" s="33"/>
      <c r="F126" s="33"/>
      <c r="G126" s="33"/>
      <c r="H126" s="33"/>
      <c r="I126" s="103"/>
      <c r="J126" s="33"/>
      <c r="K126" s="33"/>
      <c r="L126" s="36"/>
    </row>
    <row r="127" spans="2:12" s="1" customFormat="1" ht="29.25" customHeight="1">
      <c r="B127" s="32"/>
      <c r="C127" s="33"/>
      <c r="D127" s="33"/>
      <c r="E127" s="250" t="str">
        <f>E7</f>
        <v>Obnova altánu v objektu Českého rozhlasu Regina, Hybešova 14/10, Praha 8</v>
      </c>
      <c r="F127" s="282"/>
      <c r="G127" s="282"/>
      <c r="H127" s="282"/>
      <c r="I127" s="103"/>
      <c r="J127" s="33"/>
      <c r="K127" s="33"/>
      <c r="L127" s="36"/>
    </row>
    <row r="128" spans="2:12" s="1" customFormat="1" ht="6.95" customHeight="1">
      <c r="B128" s="32"/>
      <c r="C128" s="33"/>
      <c r="D128" s="33"/>
      <c r="E128" s="33"/>
      <c r="F128" s="33"/>
      <c r="G128" s="33"/>
      <c r="H128" s="33"/>
      <c r="I128" s="103"/>
      <c r="J128" s="33"/>
      <c r="K128" s="33"/>
      <c r="L128" s="36"/>
    </row>
    <row r="129" spans="2:65" s="1" customFormat="1" ht="12" customHeight="1">
      <c r="B129" s="32"/>
      <c r="C129" s="27" t="s">
        <v>20</v>
      </c>
      <c r="D129" s="33"/>
      <c r="E129" s="33"/>
      <c r="F129" s="25" t="str">
        <f>F10</f>
        <v xml:space="preserve"> </v>
      </c>
      <c r="G129" s="33"/>
      <c r="H129" s="33"/>
      <c r="I129" s="105" t="s">
        <v>22</v>
      </c>
      <c r="J129" s="59" t="str">
        <f>IF(J10="","",J10)</f>
        <v>1. 7. 2020</v>
      </c>
      <c r="K129" s="33"/>
      <c r="L129" s="36"/>
    </row>
    <row r="130" spans="2:65" s="1" customFormat="1" ht="6.95" customHeight="1">
      <c r="B130" s="32"/>
      <c r="C130" s="33"/>
      <c r="D130" s="33"/>
      <c r="E130" s="33"/>
      <c r="F130" s="33"/>
      <c r="G130" s="33"/>
      <c r="H130" s="33"/>
      <c r="I130" s="103"/>
      <c r="J130" s="33"/>
      <c r="K130" s="33"/>
      <c r="L130" s="36"/>
    </row>
    <row r="131" spans="2:65" s="1" customFormat="1" ht="15.2" customHeight="1">
      <c r="B131" s="32"/>
      <c r="C131" s="27" t="s">
        <v>24</v>
      </c>
      <c r="D131" s="33"/>
      <c r="E131" s="33"/>
      <c r="F131" s="25" t="str">
        <f>E13</f>
        <v xml:space="preserve"> </v>
      </c>
      <c r="G131" s="33"/>
      <c r="H131" s="33"/>
      <c r="I131" s="105" t="s">
        <v>29</v>
      </c>
      <c r="J131" s="30" t="str">
        <f>E19</f>
        <v xml:space="preserve"> </v>
      </c>
      <c r="K131" s="33"/>
      <c r="L131" s="36"/>
    </row>
    <row r="132" spans="2:65" s="1" customFormat="1" ht="27.95" customHeight="1">
      <c r="B132" s="32"/>
      <c r="C132" s="27" t="s">
        <v>27</v>
      </c>
      <c r="D132" s="33"/>
      <c r="E132" s="33"/>
      <c r="F132" s="25" t="str">
        <f>IF(E16="","",E16)</f>
        <v>Vyplň údaj</v>
      </c>
      <c r="G132" s="33"/>
      <c r="H132" s="33"/>
      <c r="I132" s="105" t="s">
        <v>31</v>
      </c>
      <c r="J132" s="30" t="str">
        <f>E22</f>
        <v>Projekční atelier pro dokumentaci...</v>
      </c>
      <c r="K132" s="33"/>
      <c r="L132" s="36"/>
    </row>
    <row r="133" spans="2:65" s="1" customFormat="1" ht="10.35" customHeight="1">
      <c r="B133" s="32"/>
      <c r="C133" s="33"/>
      <c r="D133" s="33"/>
      <c r="E133" s="33"/>
      <c r="F133" s="33"/>
      <c r="G133" s="33"/>
      <c r="H133" s="33"/>
      <c r="I133" s="103"/>
      <c r="J133" s="33"/>
      <c r="K133" s="33"/>
      <c r="L133" s="36"/>
    </row>
    <row r="134" spans="2:65" s="10" customFormat="1" ht="29.25" customHeight="1">
      <c r="B134" s="158"/>
      <c r="C134" s="159" t="s">
        <v>113</v>
      </c>
      <c r="D134" s="160" t="s">
        <v>60</v>
      </c>
      <c r="E134" s="160" t="s">
        <v>56</v>
      </c>
      <c r="F134" s="160" t="s">
        <v>57</v>
      </c>
      <c r="G134" s="160" t="s">
        <v>114</v>
      </c>
      <c r="H134" s="160" t="s">
        <v>115</v>
      </c>
      <c r="I134" s="161" t="s">
        <v>116</v>
      </c>
      <c r="J134" s="162" t="s">
        <v>86</v>
      </c>
      <c r="K134" s="163" t="s">
        <v>117</v>
      </c>
      <c r="L134" s="164"/>
      <c r="M134" s="68" t="s">
        <v>1</v>
      </c>
      <c r="N134" s="69" t="s">
        <v>39</v>
      </c>
      <c r="O134" s="69" t="s">
        <v>118</v>
      </c>
      <c r="P134" s="69" t="s">
        <v>119</v>
      </c>
      <c r="Q134" s="69" t="s">
        <v>120</v>
      </c>
      <c r="R134" s="69" t="s">
        <v>121</v>
      </c>
      <c r="S134" s="69" t="s">
        <v>122</v>
      </c>
      <c r="T134" s="70" t="s">
        <v>123</v>
      </c>
    </row>
    <row r="135" spans="2:65" s="1" customFormat="1" ht="22.9" customHeight="1">
      <c r="B135" s="32"/>
      <c r="C135" s="75" t="s">
        <v>124</v>
      </c>
      <c r="D135" s="33"/>
      <c r="E135" s="33"/>
      <c r="F135" s="33"/>
      <c r="G135" s="33"/>
      <c r="H135" s="33"/>
      <c r="I135" s="103"/>
      <c r="J135" s="165">
        <f>BK135</f>
        <v>0</v>
      </c>
      <c r="K135" s="33"/>
      <c r="L135" s="36"/>
      <c r="M135" s="71"/>
      <c r="N135" s="72"/>
      <c r="O135" s="72"/>
      <c r="P135" s="166">
        <f>P136+P321+P477</f>
        <v>0</v>
      </c>
      <c r="Q135" s="72"/>
      <c r="R135" s="166">
        <f>R136+R321+R477</f>
        <v>267.95142807000002</v>
      </c>
      <c r="S135" s="72"/>
      <c r="T135" s="167">
        <f>T136+T321+T477</f>
        <v>232.64958419999999</v>
      </c>
      <c r="AT135" s="15" t="s">
        <v>74</v>
      </c>
      <c r="AU135" s="15" t="s">
        <v>88</v>
      </c>
      <c r="BK135" s="168">
        <f>BK136+BK321+BK477</f>
        <v>0</v>
      </c>
    </row>
    <row r="136" spans="2:65" s="11" customFormat="1" ht="25.9" customHeight="1">
      <c r="B136" s="169"/>
      <c r="C136" s="170"/>
      <c r="D136" s="171" t="s">
        <v>74</v>
      </c>
      <c r="E136" s="172" t="s">
        <v>125</v>
      </c>
      <c r="F136" s="172" t="s">
        <v>126</v>
      </c>
      <c r="G136" s="170"/>
      <c r="H136" s="170"/>
      <c r="I136" s="173"/>
      <c r="J136" s="174">
        <f>BK136</f>
        <v>0</v>
      </c>
      <c r="K136" s="170"/>
      <c r="L136" s="175"/>
      <c r="M136" s="176"/>
      <c r="N136" s="177"/>
      <c r="O136" s="177"/>
      <c r="P136" s="178">
        <f>P137+P160+P191+P202+P239+P251+P311+P319</f>
        <v>0</v>
      </c>
      <c r="Q136" s="177"/>
      <c r="R136" s="178">
        <f>R137+R160+R191+R202+R239+R251+R311+R319</f>
        <v>243.58963335000001</v>
      </c>
      <c r="S136" s="177"/>
      <c r="T136" s="179">
        <f>T137+T160+T191+T202+T239+T251+T311+T319</f>
        <v>223.60209419999998</v>
      </c>
      <c r="AR136" s="180" t="s">
        <v>80</v>
      </c>
      <c r="AT136" s="181" t="s">
        <v>74</v>
      </c>
      <c r="AU136" s="181" t="s">
        <v>75</v>
      </c>
      <c r="AY136" s="180" t="s">
        <v>127</v>
      </c>
      <c r="BK136" s="182">
        <f>BK137+BK160+BK191+BK202+BK239+BK251+BK311+BK319</f>
        <v>0</v>
      </c>
    </row>
    <row r="137" spans="2:65" s="11" customFormat="1" ht="22.9" customHeight="1">
      <c r="B137" s="169"/>
      <c r="C137" s="170"/>
      <c r="D137" s="171" t="s">
        <v>74</v>
      </c>
      <c r="E137" s="183" t="s">
        <v>80</v>
      </c>
      <c r="F137" s="183" t="s">
        <v>128</v>
      </c>
      <c r="G137" s="170"/>
      <c r="H137" s="170"/>
      <c r="I137" s="173"/>
      <c r="J137" s="184">
        <f>BK137</f>
        <v>0</v>
      </c>
      <c r="K137" s="170"/>
      <c r="L137" s="175"/>
      <c r="M137" s="176"/>
      <c r="N137" s="177"/>
      <c r="O137" s="177"/>
      <c r="P137" s="178">
        <f>SUM(P138:P159)</f>
        <v>0</v>
      </c>
      <c r="Q137" s="177"/>
      <c r="R137" s="178">
        <f>SUM(R138:R159)</f>
        <v>1.2851999999999999E-2</v>
      </c>
      <c r="S137" s="177"/>
      <c r="T137" s="179">
        <f>SUM(T138:T159)</f>
        <v>0</v>
      </c>
      <c r="AR137" s="180" t="s">
        <v>80</v>
      </c>
      <c r="AT137" s="181" t="s">
        <v>74</v>
      </c>
      <c r="AU137" s="181" t="s">
        <v>80</v>
      </c>
      <c r="AY137" s="180" t="s">
        <v>127</v>
      </c>
      <c r="BK137" s="182">
        <f>SUM(BK138:BK159)</f>
        <v>0</v>
      </c>
    </row>
    <row r="138" spans="2:65" s="1" customFormat="1" ht="24" customHeight="1">
      <c r="B138" s="32"/>
      <c r="C138" s="185" t="s">
        <v>129</v>
      </c>
      <c r="D138" s="185" t="s">
        <v>130</v>
      </c>
      <c r="E138" s="186" t="s">
        <v>131</v>
      </c>
      <c r="F138" s="187" t="s">
        <v>132</v>
      </c>
      <c r="G138" s="188" t="s">
        <v>133</v>
      </c>
      <c r="H138" s="189">
        <v>1</v>
      </c>
      <c r="I138" s="190"/>
      <c r="J138" s="191">
        <f>ROUND(I138*H138,2)</f>
        <v>0</v>
      </c>
      <c r="K138" s="187" t="s">
        <v>134</v>
      </c>
      <c r="L138" s="36"/>
      <c r="M138" s="192" t="s">
        <v>1</v>
      </c>
      <c r="N138" s="193" t="s">
        <v>40</v>
      </c>
      <c r="O138" s="64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AR138" s="196" t="s">
        <v>135</v>
      </c>
      <c r="AT138" s="196" t="s">
        <v>130</v>
      </c>
      <c r="AU138" s="196" t="s">
        <v>82</v>
      </c>
      <c r="AY138" s="15" t="s">
        <v>127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5" t="s">
        <v>80</v>
      </c>
      <c r="BK138" s="197">
        <f>ROUND(I138*H138,2)</f>
        <v>0</v>
      </c>
      <c r="BL138" s="15" t="s">
        <v>135</v>
      </c>
      <c r="BM138" s="196" t="s">
        <v>136</v>
      </c>
    </row>
    <row r="139" spans="2:65" s="1" customFormat="1" ht="24" customHeight="1">
      <c r="B139" s="32"/>
      <c r="C139" s="185" t="s">
        <v>137</v>
      </c>
      <c r="D139" s="185" t="s">
        <v>130</v>
      </c>
      <c r="E139" s="186" t="s">
        <v>138</v>
      </c>
      <c r="F139" s="187" t="s">
        <v>139</v>
      </c>
      <c r="G139" s="188" t="s">
        <v>140</v>
      </c>
      <c r="H139" s="189">
        <v>7.8029999999999999</v>
      </c>
      <c r="I139" s="190"/>
      <c r="J139" s="191">
        <f>ROUND(I139*H139,2)</f>
        <v>0</v>
      </c>
      <c r="K139" s="187" t="s">
        <v>134</v>
      </c>
      <c r="L139" s="36"/>
      <c r="M139" s="192" t="s">
        <v>1</v>
      </c>
      <c r="N139" s="193" t="s">
        <v>40</v>
      </c>
      <c r="O139" s="64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AR139" s="196" t="s">
        <v>135</v>
      </c>
      <c r="AT139" s="196" t="s">
        <v>130</v>
      </c>
      <c r="AU139" s="196" t="s">
        <v>82</v>
      </c>
      <c r="AY139" s="15" t="s">
        <v>127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5" t="s">
        <v>80</v>
      </c>
      <c r="BK139" s="197">
        <f>ROUND(I139*H139,2)</f>
        <v>0</v>
      </c>
      <c r="BL139" s="15" t="s">
        <v>135</v>
      </c>
      <c r="BM139" s="196" t="s">
        <v>141</v>
      </c>
    </row>
    <row r="140" spans="2:65" s="12" customFormat="1" ht="11.25">
      <c r="B140" s="198"/>
      <c r="C140" s="199"/>
      <c r="D140" s="200" t="s">
        <v>142</v>
      </c>
      <c r="E140" s="201" t="s">
        <v>1</v>
      </c>
      <c r="F140" s="202" t="s">
        <v>143</v>
      </c>
      <c r="G140" s="199"/>
      <c r="H140" s="203">
        <v>7.8029999999999999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142</v>
      </c>
      <c r="AU140" s="209" t="s">
        <v>82</v>
      </c>
      <c r="AV140" s="12" t="s">
        <v>82</v>
      </c>
      <c r="AW140" s="12" t="s">
        <v>30</v>
      </c>
      <c r="AX140" s="12" t="s">
        <v>80</v>
      </c>
      <c r="AY140" s="209" t="s">
        <v>127</v>
      </c>
    </row>
    <row r="141" spans="2:65" s="1" customFormat="1" ht="24" customHeight="1">
      <c r="B141" s="32"/>
      <c r="C141" s="185" t="s">
        <v>144</v>
      </c>
      <c r="D141" s="185" t="s">
        <v>130</v>
      </c>
      <c r="E141" s="186" t="s">
        <v>145</v>
      </c>
      <c r="F141" s="187" t="s">
        <v>146</v>
      </c>
      <c r="G141" s="188" t="s">
        <v>140</v>
      </c>
      <c r="H141" s="189">
        <v>7.8029999999999999</v>
      </c>
      <c r="I141" s="190"/>
      <c r="J141" s="191">
        <f>ROUND(I141*H141,2)</f>
        <v>0</v>
      </c>
      <c r="K141" s="187" t="s">
        <v>134</v>
      </c>
      <c r="L141" s="36"/>
      <c r="M141" s="192" t="s">
        <v>1</v>
      </c>
      <c r="N141" s="193" t="s">
        <v>40</v>
      </c>
      <c r="O141" s="64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AR141" s="196" t="s">
        <v>135</v>
      </c>
      <c r="AT141" s="196" t="s">
        <v>130</v>
      </c>
      <c r="AU141" s="196" t="s">
        <v>82</v>
      </c>
      <c r="AY141" s="15" t="s">
        <v>127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5" t="s">
        <v>80</v>
      </c>
      <c r="BK141" s="197">
        <f>ROUND(I141*H141,2)</f>
        <v>0</v>
      </c>
      <c r="BL141" s="15" t="s">
        <v>135</v>
      </c>
      <c r="BM141" s="196" t="s">
        <v>147</v>
      </c>
    </row>
    <row r="142" spans="2:65" s="12" customFormat="1" ht="11.25">
      <c r="B142" s="198"/>
      <c r="C142" s="199"/>
      <c r="D142" s="200" t="s">
        <v>142</v>
      </c>
      <c r="E142" s="201" t="s">
        <v>1</v>
      </c>
      <c r="F142" s="202" t="s">
        <v>143</v>
      </c>
      <c r="G142" s="199"/>
      <c r="H142" s="203">
        <v>7.8029999999999999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142</v>
      </c>
      <c r="AU142" s="209" t="s">
        <v>82</v>
      </c>
      <c r="AV142" s="12" t="s">
        <v>82</v>
      </c>
      <c r="AW142" s="12" t="s">
        <v>30</v>
      </c>
      <c r="AX142" s="12" t="s">
        <v>80</v>
      </c>
      <c r="AY142" s="209" t="s">
        <v>127</v>
      </c>
    </row>
    <row r="143" spans="2:65" s="1" customFormat="1" ht="24" customHeight="1">
      <c r="B143" s="32"/>
      <c r="C143" s="185" t="s">
        <v>148</v>
      </c>
      <c r="D143" s="185" t="s">
        <v>130</v>
      </c>
      <c r="E143" s="186" t="s">
        <v>149</v>
      </c>
      <c r="F143" s="187" t="s">
        <v>150</v>
      </c>
      <c r="G143" s="188" t="s">
        <v>140</v>
      </c>
      <c r="H143" s="189">
        <v>52.784999999999997</v>
      </c>
      <c r="I143" s="190"/>
      <c r="J143" s="191">
        <f>ROUND(I143*H143,2)</f>
        <v>0</v>
      </c>
      <c r="K143" s="187" t="s">
        <v>134</v>
      </c>
      <c r="L143" s="36"/>
      <c r="M143" s="192" t="s">
        <v>1</v>
      </c>
      <c r="N143" s="193" t="s">
        <v>40</v>
      </c>
      <c r="O143" s="64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AR143" s="196" t="s">
        <v>135</v>
      </c>
      <c r="AT143" s="196" t="s">
        <v>130</v>
      </c>
      <c r="AU143" s="196" t="s">
        <v>82</v>
      </c>
      <c r="AY143" s="15" t="s">
        <v>127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5" t="s">
        <v>80</v>
      </c>
      <c r="BK143" s="197">
        <f>ROUND(I143*H143,2)</f>
        <v>0</v>
      </c>
      <c r="BL143" s="15" t="s">
        <v>135</v>
      </c>
      <c r="BM143" s="196" t="s">
        <v>151</v>
      </c>
    </row>
    <row r="144" spans="2:65" s="12" customFormat="1" ht="11.25">
      <c r="B144" s="198"/>
      <c r="C144" s="199"/>
      <c r="D144" s="200" t="s">
        <v>142</v>
      </c>
      <c r="E144" s="201" t="s">
        <v>1</v>
      </c>
      <c r="F144" s="202" t="s">
        <v>152</v>
      </c>
      <c r="G144" s="199"/>
      <c r="H144" s="203">
        <v>24.84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142</v>
      </c>
      <c r="AU144" s="209" t="s">
        <v>82</v>
      </c>
      <c r="AV144" s="12" t="s">
        <v>82</v>
      </c>
      <c r="AW144" s="12" t="s">
        <v>30</v>
      </c>
      <c r="AX144" s="12" t="s">
        <v>75</v>
      </c>
      <c r="AY144" s="209" t="s">
        <v>127</v>
      </c>
    </row>
    <row r="145" spans="2:65" s="12" customFormat="1" ht="11.25">
      <c r="B145" s="198"/>
      <c r="C145" s="199"/>
      <c r="D145" s="200" t="s">
        <v>142</v>
      </c>
      <c r="E145" s="201" t="s">
        <v>1</v>
      </c>
      <c r="F145" s="202" t="s">
        <v>153</v>
      </c>
      <c r="G145" s="199"/>
      <c r="H145" s="203">
        <v>27.945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142</v>
      </c>
      <c r="AU145" s="209" t="s">
        <v>82</v>
      </c>
      <c r="AV145" s="12" t="s">
        <v>82</v>
      </c>
      <c r="AW145" s="12" t="s">
        <v>30</v>
      </c>
      <c r="AX145" s="12" t="s">
        <v>75</v>
      </c>
      <c r="AY145" s="209" t="s">
        <v>127</v>
      </c>
    </row>
    <row r="146" spans="2:65" s="13" customFormat="1" ht="11.25">
      <c r="B146" s="210"/>
      <c r="C146" s="211"/>
      <c r="D146" s="200" t="s">
        <v>142</v>
      </c>
      <c r="E146" s="212" t="s">
        <v>1</v>
      </c>
      <c r="F146" s="213" t="s">
        <v>154</v>
      </c>
      <c r="G146" s="211"/>
      <c r="H146" s="214">
        <v>52.784999999999997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142</v>
      </c>
      <c r="AU146" s="220" t="s">
        <v>82</v>
      </c>
      <c r="AV146" s="13" t="s">
        <v>135</v>
      </c>
      <c r="AW146" s="13" t="s">
        <v>30</v>
      </c>
      <c r="AX146" s="13" t="s">
        <v>80</v>
      </c>
      <c r="AY146" s="220" t="s">
        <v>127</v>
      </c>
    </row>
    <row r="147" spans="2:65" s="1" customFormat="1" ht="24" customHeight="1">
      <c r="B147" s="32"/>
      <c r="C147" s="185" t="s">
        <v>155</v>
      </c>
      <c r="D147" s="185" t="s">
        <v>130</v>
      </c>
      <c r="E147" s="186" t="s">
        <v>156</v>
      </c>
      <c r="F147" s="187" t="s">
        <v>157</v>
      </c>
      <c r="G147" s="188" t="s">
        <v>140</v>
      </c>
      <c r="H147" s="189">
        <v>52.784999999999997</v>
      </c>
      <c r="I147" s="190"/>
      <c r="J147" s="191">
        <f>ROUND(I147*H147,2)</f>
        <v>0</v>
      </c>
      <c r="K147" s="187" t="s">
        <v>134</v>
      </c>
      <c r="L147" s="36"/>
      <c r="M147" s="192" t="s">
        <v>1</v>
      </c>
      <c r="N147" s="193" t="s">
        <v>40</v>
      </c>
      <c r="O147" s="64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AR147" s="196" t="s">
        <v>135</v>
      </c>
      <c r="AT147" s="196" t="s">
        <v>130</v>
      </c>
      <c r="AU147" s="196" t="s">
        <v>82</v>
      </c>
      <c r="AY147" s="15" t="s">
        <v>127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5" t="s">
        <v>80</v>
      </c>
      <c r="BK147" s="197">
        <f>ROUND(I147*H147,2)</f>
        <v>0</v>
      </c>
      <c r="BL147" s="15" t="s">
        <v>135</v>
      </c>
      <c r="BM147" s="196" t="s">
        <v>158</v>
      </c>
    </row>
    <row r="148" spans="2:65" s="12" customFormat="1" ht="11.25">
      <c r="B148" s="198"/>
      <c r="C148" s="199"/>
      <c r="D148" s="200" t="s">
        <v>142</v>
      </c>
      <c r="E148" s="201" t="s">
        <v>1</v>
      </c>
      <c r="F148" s="202" t="s">
        <v>152</v>
      </c>
      <c r="G148" s="199"/>
      <c r="H148" s="203">
        <v>24.84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142</v>
      </c>
      <c r="AU148" s="209" t="s">
        <v>82</v>
      </c>
      <c r="AV148" s="12" t="s">
        <v>82</v>
      </c>
      <c r="AW148" s="12" t="s">
        <v>30</v>
      </c>
      <c r="AX148" s="12" t="s">
        <v>75</v>
      </c>
      <c r="AY148" s="209" t="s">
        <v>127</v>
      </c>
    </row>
    <row r="149" spans="2:65" s="12" customFormat="1" ht="11.25">
      <c r="B149" s="198"/>
      <c r="C149" s="199"/>
      <c r="D149" s="200" t="s">
        <v>142</v>
      </c>
      <c r="E149" s="201" t="s">
        <v>1</v>
      </c>
      <c r="F149" s="202" t="s">
        <v>153</v>
      </c>
      <c r="G149" s="199"/>
      <c r="H149" s="203">
        <v>27.945</v>
      </c>
      <c r="I149" s="204"/>
      <c r="J149" s="199"/>
      <c r="K149" s="199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142</v>
      </c>
      <c r="AU149" s="209" t="s">
        <v>82</v>
      </c>
      <c r="AV149" s="12" t="s">
        <v>82</v>
      </c>
      <c r="AW149" s="12" t="s">
        <v>30</v>
      </c>
      <c r="AX149" s="12" t="s">
        <v>75</v>
      </c>
      <c r="AY149" s="209" t="s">
        <v>127</v>
      </c>
    </row>
    <row r="150" spans="2:65" s="13" customFormat="1" ht="11.25">
      <c r="B150" s="210"/>
      <c r="C150" s="211"/>
      <c r="D150" s="200" t="s">
        <v>142</v>
      </c>
      <c r="E150" s="212" t="s">
        <v>1</v>
      </c>
      <c r="F150" s="213" t="s">
        <v>154</v>
      </c>
      <c r="G150" s="211"/>
      <c r="H150" s="214">
        <v>52.784999999999997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142</v>
      </c>
      <c r="AU150" s="220" t="s">
        <v>82</v>
      </c>
      <c r="AV150" s="13" t="s">
        <v>135</v>
      </c>
      <c r="AW150" s="13" t="s">
        <v>30</v>
      </c>
      <c r="AX150" s="13" t="s">
        <v>80</v>
      </c>
      <c r="AY150" s="220" t="s">
        <v>127</v>
      </c>
    </row>
    <row r="151" spans="2:65" s="1" customFormat="1" ht="16.5" customHeight="1">
      <c r="B151" s="32"/>
      <c r="C151" s="185" t="s">
        <v>159</v>
      </c>
      <c r="D151" s="185" t="s">
        <v>130</v>
      </c>
      <c r="E151" s="186" t="s">
        <v>160</v>
      </c>
      <c r="F151" s="187" t="s">
        <v>161</v>
      </c>
      <c r="G151" s="188" t="s">
        <v>162</v>
      </c>
      <c r="H151" s="189">
        <v>18.36</v>
      </c>
      <c r="I151" s="190"/>
      <c r="J151" s="191">
        <f>ROUND(I151*H151,2)</f>
        <v>0</v>
      </c>
      <c r="K151" s="187" t="s">
        <v>134</v>
      </c>
      <c r="L151" s="36"/>
      <c r="M151" s="192" t="s">
        <v>1</v>
      </c>
      <c r="N151" s="193" t="s">
        <v>40</v>
      </c>
      <c r="O151" s="64"/>
      <c r="P151" s="194">
        <f>O151*H151</f>
        <v>0</v>
      </c>
      <c r="Q151" s="194">
        <v>6.9999999999999999E-4</v>
      </c>
      <c r="R151" s="194">
        <f>Q151*H151</f>
        <v>1.2851999999999999E-2</v>
      </c>
      <c r="S151" s="194">
        <v>0</v>
      </c>
      <c r="T151" s="195">
        <f>S151*H151</f>
        <v>0</v>
      </c>
      <c r="AR151" s="196" t="s">
        <v>135</v>
      </c>
      <c r="AT151" s="196" t="s">
        <v>130</v>
      </c>
      <c r="AU151" s="196" t="s">
        <v>82</v>
      </c>
      <c r="AY151" s="15" t="s">
        <v>127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5" t="s">
        <v>80</v>
      </c>
      <c r="BK151" s="197">
        <f>ROUND(I151*H151,2)</f>
        <v>0</v>
      </c>
      <c r="BL151" s="15" t="s">
        <v>135</v>
      </c>
      <c r="BM151" s="196" t="s">
        <v>163</v>
      </c>
    </row>
    <row r="152" spans="2:65" s="12" customFormat="1" ht="11.25">
      <c r="B152" s="198"/>
      <c r="C152" s="199"/>
      <c r="D152" s="200" t="s">
        <v>142</v>
      </c>
      <c r="E152" s="201" t="s">
        <v>1</v>
      </c>
      <c r="F152" s="202" t="s">
        <v>164</v>
      </c>
      <c r="G152" s="199"/>
      <c r="H152" s="203">
        <v>18.36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142</v>
      </c>
      <c r="AU152" s="209" t="s">
        <v>82</v>
      </c>
      <c r="AV152" s="12" t="s">
        <v>82</v>
      </c>
      <c r="AW152" s="12" t="s">
        <v>30</v>
      </c>
      <c r="AX152" s="12" t="s">
        <v>80</v>
      </c>
      <c r="AY152" s="209" t="s">
        <v>127</v>
      </c>
    </row>
    <row r="153" spans="2:65" s="1" customFormat="1" ht="16.5" customHeight="1">
      <c r="B153" s="32"/>
      <c r="C153" s="185" t="s">
        <v>165</v>
      </c>
      <c r="D153" s="185" t="s">
        <v>130</v>
      </c>
      <c r="E153" s="186" t="s">
        <v>166</v>
      </c>
      <c r="F153" s="187" t="s">
        <v>167</v>
      </c>
      <c r="G153" s="188" t="s">
        <v>162</v>
      </c>
      <c r="H153" s="189">
        <v>18.36</v>
      </c>
      <c r="I153" s="190"/>
      <c r="J153" s="191">
        <f>ROUND(I153*H153,2)</f>
        <v>0</v>
      </c>
      <c r="K153" s="187" t="s">
        <v>134</v>
      </c>
      <c r="L153" s="36"/>
      <c r="M153" s="192" t="s">
        <v>1</v>
      </c>
      <c r="N153" s="193" t="s">
        <v>40</v>
      </c>
      <c r="O153" s="64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AR153" s="196" t="s">
        <v>135</v>
      </c>
      <c r="AT153" s="196" t="s">
        <v>130</v>
      </c>
      <c r="AU153" s="196" t="s">
        <v>82</v>
      </c>
      <c r="AY153" s="15" t="s">
        <v>127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5" t="s">
        <v>80</v>
      </c>
      <c r="BK153" s="197">
        <f>ROUND(I153*H153,2)</f>
        <v>0</v>
      </c>
      <c r="BL153" s="15" t="s">
        <v>135</v>
      </c>
      <c r="BM153" s="196" t="s">
        <v>168</v>
      </c>
    </row>
    <row r="154" spans="2:65" s="12" customFormat="1" ht="11.25">
      <c r="B154" s="198"/>
      <c r="C154" s="199"/>
      <c r="D154" s="200" t="s">
        <v>142</v>
      </c>
      <c r="E154" s="201" t="s">
        <v>1</v>
      </c>
      <c r="F154" s="202" t="s">
        <v>164</v>
      </c>
      <c r="G154" s="199"/>
      <c r="H154" s="203">
        <v>18.36</v>
      </c>
      <c r="I154" s="204"/>
      <c r="J154" s="199"/>
      <c r="K154" s="199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142</v>
      </c>
      <c r="AU154" s="209" t="s">
        <v>82</v>
      </c>
      <c r="AV154" s="12" t="s">
        <v>82</v>
      </c>
      <c r="AW154" s="12" t="s">
        <v>30</v>
      </c>
      <c r="AX154" s="12" t="s">
        <v>80</v>
      </c>
      <c r="AY154" s="209" t="s">
        <v>127</v>
      </c>
    </row>
    <row r="155" spans="2:65" s="1" customFormat="1" ht="24" customHeight="1">
      <c r="B155" s="32"/>
      <c r="C155" s="185" t="s">
        <v>169</v>
      </c>
      <c r="D155" s="185" t="s">
        <v>130</v>
      </c>
      <c r="E155" s="186" t="s">
        <v>170</v>
      </c>
      <c r="F155" s="187" t="s">
        <v>171</v>
      </c>
      <c r="G155" s="188" t="s">
        <v>140</v>
      </c>
      <c r="H155" s="189">
        <v>60.097000000000001</v>
      </c>
      <c r="I155" s="190"/>
      <c r="J155" s="191">
        <f>ROUND(I155*H155,2)</f>
        <v>0</v>
      </c>
      <c r="K155" s="187" t="s">
        <v>134</v>
      </c>
      <c r="L155" s="36"/>
      <c r="M155" s="192" t="s">
        <v>1</v>
      </c>
      <c r="N155" s="193" t="s">
        <v>40</v>
      </c>
      <c r="O155" s="64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AR155" s="196" t="s">
        <v>135</v>
      </c>
      <c r="AT155" s="196" t="s">
        <v>130</v>
      </c>
      <c r="AU155" s="196" t="s">
        <v>82</v>
      </c>
      <c r="AY155" s="15" t="s">
        <v>127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5" t="s">
        <v>80</v>
      </c>
      <c r="BK155" s="197">
        <f>ROUND(I155*H155,2)</f>
        <v>0</v>
      </c>
      <c r="BL155" s="15" t="s">
        <v>135</v>
      </c>
      <c r="BM155" s="196" t="s">
        <v>172</v>
      </c>
    </row>
    <row r="156" spans="2:65" s="12" customFormat="1" ht="11.25">
      <c r="B156" s="198"/>
      <c r="C156" s="199"/>
      <c r="D156" s="200" t="s">
        <v>142</v>
      </c>
      <c r="E156" s="201" t="s">
        <v>1</v>
      </c>
      <c r="F156" s="202" t="s">
        <v>152</v>
      </c>
      <c r="G156" s="199"/>
      <c r="H156" s="203">
        <v>24.84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142</v>
      </c>
      <c r="AU156" s="209" t="s">
        <v>82</v>
      </c>
      <c r="AV156" s="12" t="s">
        <v>82</v>
      </c>
      <c r="AW156" s="12" t="s">
        <v>30</v>
      </c>
      <c r="AX156" s="12" t="s">
        <v>75</v>
      </c>
      <c r="AY156" s="209" t="s">
        <v>127</v>
      </c>
    </row>
    <row r="157" spans="2:65" s="12" customFormat="1" ht="11.25">
      <c r="B157" s="198"/>
      <c r="C157" s="199"/>
      <c r="D157" s="200" t="s">
        <v>142</v>
      </c>
      <c r="E157" s="201" t="s">
        <v>1</v>
      </c>
      <c r="F157" s="202" t="s">
        <v>153</v>
      </c>
      <c r="G157" s="199"/>
      <c r="H157" s="203">
        <v>27.945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142</v>
      </c>
      <c r="AU157" s="209" t="s">
        <v>82</v>
      </c>
      <c r="AV157" s="12" t="s">
        <v>82</v>
      </c>
      <c r="AW157" s="12" t="s">
        <v>30</v>
      </c>
      <c r="AX157" s="12" t="s">
        <v>75</v>
      </c>
      <c r="AY157" s="209" t="s">
        <v>127</v>
      </c>
    </row>
    <row r="158" spans="2:65" s="12" customFormat="1" ht="11.25">
      <c r="B158" s="198"/>
      <c r="C158" s="199"/>
      <c r="D158" s="200" t="s">
        <v>142</v>
      </c>
      <c r="E158" s="201" t="s">
        <v>1</v>
      </c>
      <c r="F158" s="202" t="s">
        <v>173</v>
      </c>
      <c r="G158" s="199"/>
      <c r="H158" s="203">
        <v>7.3120000000000003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142</v>
      </c>
      <c r="AU158" s="209" t="s">
        <v>82</v>
      </c>
      <c r="AV158" s="12" t="s">
        <v>82</v>
      </c>
      <c r="AW158" s="12" t="s">
        <v>30</v>
      </c>
      <c r="AX158" s="12" t="s">
        <v>75</v>
      </c>
      <c r="AY158" s="209" t="s">
        <v>127</v>
      </c>
    </row>
    <row r="159" spans="2:65" s="13" customFormat="1" ht="11.25">
      <c r="B159" s="210"/>
      <c r="C159" s="211"/>
      <c r="D159" s="200" t="s">
        <v>142</v>
      </c>
      <c r="E159" s="212" t="s">
        <v>1</v>
      </c>
      <c r="F159" s="213" t="s">
        <v>154</v>
      </c>
      <c r="G159" s="211"/>
      <c r="H159" s="214">
        <v>60.096999999999994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142</v>
      </c>
      <c r="AU159" s="220" t="s">
        <v>82</v>
      </c>
      <c r="AV159" s="13" t="s">
        <v>135</v>
      </c>
      <c r="AW159" s="13" t="s">
        <v>30</v>
      </c>
      <c r="AX159" s="13" t="s">
        <v>80</v>
      </c>
      <c r="AY159" s="220" t="s">
        <v>127</v>
      </c>
    </row>
    <row r="160" spans="2:65" s="11" customFormat="1" ht="22.9" customHeight="1">
      <c r="B160" s="169"/>
      <c r="C160" s="170"/>
      <c r="D160" s="171" t="s">
        <v>74</v>
      </c>
      <c r="E160" s="183" t="s">
        <v>174</v>
      </c>
      <c r="F160" s="183" t="s">
        <v>175</v>
      </c>
      <c r="G160" s="170"/>
      <c r="H160" s="170"/>
      <c r="I160" s="173"/>
      <c r="J160" s="184">
        <f>BK160</f>
        <v>0</v>
      </c>
      <c r="K160" s="170"/>
      <c r="L160" s="175"/>
      <c r="M160" s="176"/>
      <c r="N160" s="177"/>
      <c r="O160" s="177"/>
      <c r="P160" s="178">
        <f>SUM(P161:P190)</f>
        <v>0</v>
      </c>
      <c r="Q160" s="177"/>
      <c r="R160" s="178">
        <f>SUM(R161:R190)</f>
        <v>47.825812199999994</v>
      </c>
      <c r="S160" s="177"/>
      <c r="T160" s="179">
        <f>SUM(T161:T190)</f>
        <v>2.6112000000000002E-3</v>
      </c>
      <c r="AR160" s="180" t="s">
        <v>80</v>
      </c>
      <c r="AT160" s="181" t="s">
        <v>74</v>
      </c>
      <c r="AU160" s="181" t="s">
        <v>80</v>
      </c>
      <c r="AY160" s="180" t="s">
        <v>127</v>
      </c>
      <c r="BK160" s="182">
        <f>SUM(BK161:BK190)</f>
        <v>0</v>
      </c>
    </row>
    <row r="161" spans="2:65" s="1" customFormat="1" ht="24" customHeight="1">
      <c r="B161" s="32"/>
      <c r="C161" s="185" t="s">
        <v>176</v>
      </c>
      <c r="D161" s="185" t="s">
        <v>130</v>
      </c>
      <c r="E161" s="186" t="s">
        <v>177</v>
      </c>
      <c r="F161" s="187" t="s">
        <v>178</v>
      </c>
      <c r="G161" s="188" t="s">
        <v>179</v>
      </c>
      <c r="H161" s="189">
        <v>65.28</v>
      </c>
      <c r="I161" s="190"/>
      <c r="J161" s="191">
        <f>ROUND(I161*H161,2)</f>
        <v>0</v>
      </c>
      <c r="K161" s="187" t="s">
        <v>1</v>
      </c>
      <c r="L161" s="36"/>
      <c r="M161" s="192" t="s">
        <v>1</v>
      </c>
      <c r="N161" s="193" t="s">
        <v>40</v>
      </c>
      <c r="O161" s="64"/>
      <c r="P161" s="194">
        <f>O161*H161</f>
        <v>0</v>
      </c>
      <c r="Q161" s="194">
        <v>1.2199999999999999E-3</v>
      </c>
      <c r="R161" s="194">
        <f>Q161*H161</f>
        <v>7.9641599999999993E-2</v>
      </c>
      <c r="S161" s="194">
        <v>4.0000000000000003E-5</v>
      </c>
      <c r="T161" s="195">
        <f>S161*H161</f>
        <v>2.6112000000000002E-3</v>
      </c>
      <c r="AR161" s="196" t="s">
        <v>135</v>
      </c>
      <c r="AT161" s="196" t="s">
        <v>130</v>
      </c>
      <c r="AU161" s="196" t="s">
        <v>82</v>
      </c>
      <c r="AY161" s="15" t="s">
        <v>127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5" t="s">
        <v>80</v>
      </c>
      <c r="BK161" s="197">
        <f>ROUND(I161*H161,2)</f>
        <v>0</v>
      </c>
      <c r="BL161" s="15" t="s">
        <v>135</v>
      </c>
      <c r="BM161" s="196" t="s">
        <v>180</v>
      </c>
    </row>
    <row r="162" spans="2:65" s="12" customFormat="1" ht="11.25">
      <c r="B162" s="198"/>
      <c r="C162" s="199"/>
      <c r="D162" s="200" t="s">
        <v>142</v>
      </c>
      <c r="E162" s="201" t="s">
        <v>1</v>
      </c>
      <c r="F162" s="202" t="s">
        <v>181</v>
      </c>
      <c r="G162" s="199"/>
      <c r="H162" s="203">
        <v>29.28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142</v>
      </c>
      <c r="AU162" s="209" t="s">
        <v>82</v>
      </c>
      <c r="AV162" s="12" t="s">
        <v>82</v>
      </c>
      <c r="AW162" s="12" t="s">
        <v>30</v>
      </c>
      <c r="AX162" s="12" t="s">
        <v>75</v>
      </c>
      <c r="AY162" s="209" t="s">
        <v>127</v>
      </c>
    </row>
    <row r="163" spans="2:65" s="12" customFormat="1" ht="11.25">
      <c r="B163" s="198"/>
      <c r="C163" s="199"/>
      <c r="D163" s="200" t="s">
        <v>142</v>
      </c>
      <c r="E163" s="201" t="s">
        <v>1</v>
      </c>
      <c r="F163" s="202" t="s">
        <v>182</v>
      </c>
      <c r="G163" s="199"/>
      <c r="H163" s="203">
        <v>36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142</v>
      </c>
      <c r="AU163" s="209" t="s">
        <v>82</v>
      </c>
      <c r="AV163" s="12" t="s">
        <v>82</v>
      </c>
      <c r="AW163" s="12" t="s">
        <v>30</v>
      </c>
      <c r="AX163" s="12" t="s">
        <v>75</v>
      </c>
      <c r="AY163" s="209" t="s">
        <v>127</v>
      </c>
    </row>
    <row r="164" spans="2:65" s="13" customFormat="1" ht="11.25">
      <c r="B164" s="210"/>
      <c r="C164" s="211"/>
      <c r="D164" s="200" t="s">
        <v>142</v>
      </c>
      <c r="E164" s="212" t="s">
        <v>1</v>
      </c>
      <c r="F164" s="213" t="s">
        <v>154</v>
      </c>
      <c r="G164" s="211"/>
      <c r="H164" s="214">
        <v>65.28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142</v>
      </c>
      <c r="AU164" s="220" t="s">
        <v>82</v>
      </c>
      <c r="AV164" s="13" t="s">
        <v>135</v>
      </c>
      <c r="AW164" s="13" t="s">
        <v>30</v>
      </c>
      <c r="AX164" s="13" t="s">
        <v>80</v>
      </c>
      <c r="AY164" s="220" t="s">
        <v>127</v>
      </c>
    </row>
    <row r="165" spans="2:65" s="1" customFormat="1" ht="16.5" customHeight="1">
      <c r="B165" s="32"/>
      <c r="C165" s="185" t="s">
        <v>183</v>
      </c>
      <c r="D165" s="185" t="s">
        <v>130</v>
      </c>
      <c r="E165" s="186" t="s">
        <v>184</v>
      </c>
      <c r="F165" s="187" t="s">
        <v>185</v>
      </c>
      <c r="G165" s="188" t="s">
        <v>162</v>
      </c>
      <c r="H165" s="189">
        <v>7.63</v>
      </c>
      <c r="I165" s="190"/>
      <c r="J165" s="191">
        <f>ROUND(I165*H165,2)</f>
        <v>0</v>
      </c>
      <c r="K165" s="187" t="s">
        <v>134</v>
      </c>
      <c r="L165" s="36"/>
      <c r="M165" s="192" t="s">
        <v>1</v>
      </c>
      <c r="N165" s="193" t="s">
        <v>40</v>
      </c>
      <c r="O165" s="64"/>
      <c r="P165" s="194">
        <f>O165*H165</f>
        <v>0</v>
      </c>
      <c r="Q165" s="194">
        <v>3.46E-3</v>
      </c>
      <c r="R165" s="194">
        <f>Q165*H165</f>
        <v>2.6399800000000001E-2</v>
      </c>
      <c r="S165" s="194">
        <v>0</v>
      </c>
      <c r="T165" s="195">
        <f>S165*H165</f>
        <v>0</v>
      </c>
      <c r="AR165" s="196" t="s">
        <v>135</v>
      </c>
      <c r="AT165" s="196" t="s">
        <v>130</v>
      </c>
      <c r="AU165" s="196" t="s">
        <v>82</v>
      </c>
      <c r="AY165" s="15" t="s">
        <v>127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5" t="s">
        <v>80</v>
      </c>
      <c r="BK165" s="197">
        <f>ROUND(I165*H165,2)</f>
        <v>0</v>
      </c>
      <c r="BL165" s="15" t="s">
        <v>135</v>
      </c>
      <c r="BM165" s="196" t="s">
        <v>186</v>
      </c>
    </row>
    <row r="166" spans="2:65" s="12" customFormat="1" ht="11.25">
      <c r="B166" s="198"/>
      <c r="C166" s="199"/>
      <c r="D166" s="200" t="s">
        <v>142</v>
      </c>
      <c r="E166" s="201" t="s">
        <v>1</v>
      </c>
      <c r="F166" s="202" t="s">
        <v>187</v>
      </c>
      <c r="G166" s="199"/>
      <c r="H166" s="203">
        <v>3.7429999999999999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142</v>
      </c>
      <c r="AU166" s="209" t="s">
        <v>82</v>
      </c>
      <c r="AV166" s="12" t="s">
        <v>82</v>
      </c>
      <c r="AW166" s="12" t="s">
        <v>30</v>
      </c>
      <c r="AX166" s="12" t="s">
        <v>75</v>
      </c>
      <c r="AY166" s="209" t="s">
        <v>127</v>
      </c>
    </row>
    <row r="167" spans="2:65" s="12" customFormat="1" ht="22.5">
      <c r="B167" s="198"/>
      <c r="C167" s="199"/>
      <c r="D167" s="200" t="s">
        <v>142</v>
      </c>
      <c r="E167" s="201" t="s">
        <v>1</v>
      </c>
      <c r="F167" s="202" t="s">
        <v>188</v>
      </c>
      <c r="G167" s="199"/>
      <c r="H167" s="203">
        <v>3.887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142</v>
      </c>
      <c r="AU167" s="209" t="s">
        <v>82</v>
      </c>
      <c r="AV167" s="12" t="s">
        <v>82</v>
      </c>
      <c r="AW167" s="12" t="s">
        <v>30</v>
      </c>
      <c r="AX167" s="12" t="s">
        <v>75</v>
      </c>
      <c r="AY167" s="209" t="s">
        <v>127</v>
      </c>
    </row>
    <row r="168" spans="2:65" s="13" customFormat="1" ht="11.25">
      <c r="B168" s="210"/>
      <c r="C168" s="211"/>
      <c r="D168" s="200" t="s">
        <v>142</v>
      </c>
      <c r="E168" s="212" t="s">
        <v>1</v>
      </c>
      <c r="F168" s="213" t="s">
        <v>154</v>
      </c>
      <c r="G168" s="211"/>
      <c r="H168" s="214">
        <v>7.63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142</v>
      </c>
      <c r="AU168" s="220" t="s">
        <v>82</v>
      </c>
      <c r="AV168" s="13" t="s">
        <v>135</v>
      </c>
      <c r="AW168" s="13" t="s">
        <v>30</v>
      </c>
      <c r="AX168" s="13" t="s">
        <v>80</v>
      </c>
      <c r="AY168" s="220" t="s">
        <v>127</v>
      </c>
    </row>
    <row r="169" spans="2:65" s="1" customFormat="1" ht="16.5" customHeight="1">
      <c r="B169" s="32"/>
      <c r="C169" s="185" t="s">
        <v>189</v>
      </c>
      <c r="D169" s="185" t="s">
        <v>130</v>
      </c>
      <c r="E169" s="186" t="s">
        <v>190</v>
      </c>
      <c r="F169" s="187" t="s">
        <v>191</v>
      </c>
      <c r="G169" s="188" t="s">
        <v>162</v>
      </c>
      <c r="H169" s="189">
        <v>7.63</v>
      </c>
      <c r="I169" s="190"/>
      <c r="J169" s="191">
        <f>ROUND(I169*H169,2)</f>
        <v>0</v>
      </c>
      <c r="K169" s="187" t="s">
        <v>134</v>
      </c>
      <c r="L169" s="36"/>
      <c r="M169" s="192" t="s">
        <v>1</v>
      </c>
      <c r="N169" s="193" t="s">
        <v>40</v>
      </c>
      <c r="O169" s="64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AR169" s="196" t="s">
        <v>135</v>
      </c>
      <c r="AT169" s="196" t="s">
        <v>130</v>
      </c>
      <c r="AU169" s="196" t="s">
        <v>82</v>
      </c>
      <c r="AY169" s="15" t="s">
        <v>127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5" t="s">
        <v>80</v>
      </c>
      <c r="BK169" s="197">
        <f>ROUND(I169*H169,2)</f>
        <v>0</v>
      </c>
      <c r="BL169" s="15" t="s">
        <v>135</v>
      </c>
      <c r="BM169" s="196" t="s">
        <v>192</v>
      </c>
    </row>
    <row r="170" spans="2:65" s="12" customFormat="1" ht="11.25">
      <c r="B170" s="198"/>
      <c r="C170" s="199"/>
      <c r="D170" s="200" t="s">
        <v>142</v>
      </c>
      <c r="E170" s="201" t="s">
        <v>1</v>
      </c>
      <c r="F170" s="202" t="s">
        <v>187</v>
      </c>
      <c r="G170" s="199"/>
      <c r="H170" s="203">
        <v>3.7429999999999999</v>
      </c>
      <c r="I170" s="204"/>
      <c r="J170" s="199"/>
      <c r="K170" s="199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142</v>
      </c>
      <c r="AU170" s="209" t="s">
        <v>82</v>
      </c>
      <c r="AV170" s="12" t="s">
        <v>82</v>
      </c>
      <c r="AW170" s="12" t="s">
        <v>30</v>
      </c>
      <c r="AX170" s="12" t="s">
        <v>75</v>
      </c>
      <c r="AY170" s="209" t="s">
        <v>127</v>
      </c>
    </row>
    <row r="171" spans="2:65" s="12" customFormat="1" ht="22.5">
      <c r="B171" s="198"/>
      <c r="C171" s="199"/>
      <c r="D171" s="200" t="s">
        <v>142</v>
      </c>
      <c r="E171" s="201" t="s">
        <v>1</v>
      </c>
      <c r="F171" s="202" t="s">
        <v>188</v>
      </c>
      <c r="G171" s="199"/>
      <c r="H171" s="203">
        <v>3.887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142</v>
      </c>
      <c r="AU171" s="209" t="s">
        <v>82</v>
      </c>
      <c r="AV171" s="12" t="s">
        <v>82</v>
      </c>
      <c r="AW171" s="12" t="s">
        <v>30</v>
      </c>
      <c r="AX171" s="12" t="s">
        <v>75</v>
      </c>
      <c r="AY171" s="209" t="s">
        <v>127</v>
      </c>
    </row>
    <row r="172" spans="2:65" s="13" customFormat="1" ht="11.25">
      <c r="B172" s="210"/>
      <c r="C172" s="211"/>
      <c r="D172" s="200" t="s">
        <v>142</v>
      </c>
      <c r="E172" s="212" t="s">
        <v>1</v>
      </c>
      <c r="F172" s="213" t="s">
        <v>154</v>
      </c>
      <c r="G172" s="211"/>
      <c r="H172" s="214">
        <v>7.63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142</v>
      </c>
      <c r="AU172" s="220" t="s">
        <v>82</v>
      </c>
      <c r="AV172" s="13" t="s">
        <v>135</v>
      </c>
      <c r="AW172" s="13" t="s">
        <v>30</v>
      </c>
      <c r="AX172" s="13" t="s">
        <v>80</v>
      </c>
      <c r="AY172" s="220" t="s">
        <v>127</v>
      </c>
    </row>
    <row r="173" spans="2:65" s="1" customFormat="1" ht="24" customHeight="1">
      <c r="B173" s="32"/>
      <c r="C173" s="185" t="s">
        <v>193</v>
      </c>
      <c r="D173" s="185" t="s">
        <v>130</v>
      </c>
      <c r="E173" s="186" t="s">
        <v>194</v>
      </c>
      <c r="F173" s="187" t="s">
        <v>195</v>
      </c>
      <c r="G173" s="188" t="s">
        <v>162</v>
      </c>
      <c r="H173" s="189">
        <v>51.473999999999997</v>
      </c>
      <c r="I173" s="190"/>
      <c r="J173" s="191">
        <f>ROUND(I173*H173,2)</f>
        <v>0</v>
      </c>
      <c r="K173" s="187" t="s">
        <v>134</v>
      </c>
      <c r="L173" s="36"/>
      <c r="M173" s="192" t="s">
        <v>1</v>
      </c>
      <c r="N173" s="193" t="s">
        <v>40</v>
      </c>
      <c r="O173" s="64"/>
      <c r="P173" s="194">
        <f>O173*H173</f>
        <v>0</v>
      </c>
      <c r="Q173" s="194">
        <v>3.7499999999999999E-3</v>
      </c>
      <c r="R173" s="194">
        <f>Q173*H173</f>
        <v>0.19302749999999999</v>
      </c>
      <c r="S173" s="194">
        <v>0</v>
      </c>
      <c r="T173" s="195">
        <f>S173*H173</f>
        <v>0</v>
      </c>
      <c r="AR173" s="196" t="s">
        <v>135</v>
      </c>
      <c r="AT173" s="196" t="s">
        <v>130</v>
      </c>
      <c r="AU173" s="196" t="s">
        <v>82</v>
      </c>
      <c r="AY173" s="15" t="s">
        <v>127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5" t="s">
        <v>80</v>
      </c>
      <c r="BK173" s="197">
        <f>ROUND(I173*H173,2)</f>
        <v>0</v>
      </c>
      <c r="BL173" s="15" t="s">
        <v>135</v>
      </c>
      <c r="BM173" s="196" t="s">
        <v>196</v>
      </c>
    </row>
    <row r="174" spans="2:65" s="12" customFormat="1" ht="22.5">
      <c r="B174" s="198"/>
      <c r="C174" s="199"/>
      <c r="D174" s="200" t="s">
        <v>142</v>
      </c>
      <c r="E174" s="201" t="s">
        <v>1</v>
      </c>
      <c r="F174" s="202" t="s">
        <v>197</v>
      </c>
      <c r="G174" s="199"/>
      <c r="H174" s="203">
        <v>14.214</v>
      </c>
      <c r="I174" s="204"/>
      <c r="J174" s="199"/>
      <c r="K174" s="199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142</v>
      </c>
      <c r="AU174" s="209" t="s">
        <v>82</v>
      </c>
      <c r="AV174" s="12" t="s">
        <v>82</v>
      </c>
      <c r="AW174" s="12" t="s">
        <v>30</v>
      </c>
      <c r="AX174" s="12" t="s">
        <v>75</v>
      </c>
      <c r="AY174" s="209" t="s">
        <v>127</v>
      </c>
    </row>
    <row r="175" spans="2:65" s="12" customFormat="1" ht="11.25">
      <c r="B175" s="198"/>
      <c r="C175" s="199"/>
      <c r="D175" s="200" t="s">
        <v>142</v>
      </c>
      <c r="E175" s="201" t="s">
        <v>1</v>
      </c>
      <c r="F175" s="202" t="s">
        <v>198</v>
      </c>
      <c r="G175" s="199"/>
      <c r="H175" s="203">
        <v>37.26</v>
      </c>
      <c r="I175" s="204"/>
      <c r="J175" s="199"/>
      <c r="K175" s="199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142</v>
      </c>
      <c r="AU175" s="209" t="s">
        <v>82</v>
      </c>
      <c r="AV175" s="12" t="s">
        <v>82</v>
      </c>
      <c r="AW175" s="12" t="s">
        <v>30</v>
      </c>
      <c r="AX175" s="12" t="s">
        <v>75</v>
      </c>
      <c r="AY175" s="209" t="s">
        <v>127</v>
      </c>
    </row>
    <row r="176" spans="2:65" s="13" customFormat="1" ht="11.25">
      <c r="B176" s="210"/>
      <c r="C176" s="211"/>
      <c r="D176" s="200" t="s">
        <v>142</v>
      </c>
      <c r="E176" s="212" t="s">
        <v>1</v>
      </c>
      <c r="F176" s="213" t="s">
        <v>154</v>
      </c>
      <c r="G176" s="211"/>
      <c r="H176" s="214">
        <v>51.473999999999997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142</v>
      </c>
      <c r="AU176" s="220" t="s">
        <v>82</v>
      </c>
      <c r="AV176" s="13" t="s">
        <v>135</v>
      </c>
      <c r="AW176" s="13" t="s">
        <v>30</v>
      </c>
      <c r="AX176" s="13" t="s">
        <v>80</v>
      </c>
      <c r="AY176" s="220" t="s">
        <v>127</v>
      </c>
    </row>
    <row r="177" spans="2:65" s="1" customFormat="1" ht="24" customHeight="1">
      <c r="B177" s="32"/>
      <c r="C177" s="185" t="s">
        <v>199</v>
      </c>
      <c r="D177" s="185" t="s">
        <v>130</v>
      </c>
      <c r="E177" s="186" t="s">
        <v>200</v>
      </c>
      <c r="F177" s="187" t="s">
        <v>201</v>
      </c>
      <c r="G177" s="188" t="s">
        <v>162</v>
      </c>
      <c r="H177" s="189">
        <v>51.473999999999997</v>
      </c>
      <c r="I177" s="190"/>
      <c r="J177" s="191">
        <f>ROUND(I177*H177,2)</f>
        <v>0</v>
      </c>
      <c r="K177" s="187" t="s">
        <v>134</v>
      </c>
      <c r="L177" s="36"/>
      <c r="M177" s="192" t="s">
        <v>1</v>
      </c>
      <c r="N177" s="193" t="s">
        <v>40</v>
      </c>
      <c r="O177" s="64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AR177" s="196" t="s">
        <v>135</v>
      </c>
      <c r="AT177" s="196" t="s">
        <v>130</v>
      </c>
      <c r="AU177" s="196" t="s">
        <v>82</v>
      </c>
      <c r="AY177" s="15" t="s">
        <v>127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5" t="s">
        <v>80</v>
      </c>
      <c r="BK177" s="197">
        <f>ROUND(I177*H177,2)</f>
        <v>0</v>
      </c>
      <c r="BL177" s="15" t="s">
        <v>135</v>
      </c>
      <c r="BM177" s="196" t="s">
        <v>202</v>
      </c>
    </row>
    <row r="178" spans="2:65" s="12" customFormat="1" ht="22.5">
      <c r="B178" s="198"/>
      <c r="C178" s="199"/>
      <c r="D178" s="200" t="s">
        <v>142</v>
      </c>
      <c r="E178" s="201" t="s">
        <v>1</v>
      </c>
      <c r="F178" s="202" t="s">
        <v>197</v>
      </c>
      <c r="G178" s="199"/>
      <c r="H178" s="203">
        <v>14.214</v>
      </c>
      <c r="I178" s="204"/>
      <c r="J178" s="199"/>
      <c r="K178" s="199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142</v>
      </c>
      <c r="AU178" s="209" t="s">
        <v>82</v>
      </c>
      <c r="AV178" s="12" t="s">
        <v>82</v>
      </c>
      <c r="AW178" s="12" t="s">
        <v>30</v>
      </c>
      <c r="AX178" s="12" t="s">
        <v>75</v>
      </c>
      <c r="AY178" s="209" t="s">
        <v>127</v>
      </c>
    </row>
    <row r="179" spans="2:65" s="12" customFormat="1" ht="11.25">
      <c r="B179" s="198"/>
      <c r="C179" s="199"/>
      <c r="D179" s="200" t="s">
        <v>142</v>
      </c>
      <c r="E179" s="201" t="s">
        <v>1</v>
      </c>
      <c r="F179" s="202" t="s">
        <v>198</v>
      </c>
      <c r="G179" s="199"/>
      <c r="H179" s="203">
        <v>37.26</v>
      </c>
      <c r="I179" s="204"/>
      <c r="J179" s="199"/>
      <c r="K179" s="199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142</v>
      </c>
      <c r="AU179" s="209" t="s">
        <v>82</v>
      </c>
      <c r="AV179" s="12" t="s">
        <v>82</v>
      </c>
      <c r="AW179" s="12" t="s">
        <v>30</v>
      </c>
      <c r="AX179" s="12" t="s">
        <v>75</v>
      </c>
      <c r="AY179" s="209" t="s">
        <v>127</v>
      </c>
    </row>
    <row r="180" spans="2:65" s="13" customFormat="1" ht="11.25">
      <c r="B180" s="210"/>
      <c r="C180" s="211"/>
      <c r="D180" s="200" t="s">
        <v>142</v>
      </c>
      <c r="E180" s="212" t="s">
        <v>1</v>
      </c>
      <c r="F180" s="213" t="s">
        <v>154</v>
      </c>
      <c r="G180" s="211"/>
      <c r="H180" s="214">
        <v>51.473999999999997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142</v>
      </c>
      <c r="AU180" s="220" t="s">
        <v>82</v>
      </c>
      <c r="AV180" s="13" t="s">
        <v>135</v>
      </c>
      <c r="AW180" s="13" t="s">
        <v>30</v>
      </c>
      <c r="AX180" s="13" t="s">
        <v>80</v>
      </c>
      <c r="AY180" s="220" t="s">
        <v>127</v>
      </c>
    </row>
    <row r="181" spans="2:65" s="1" customFormat="1" ht="24" customHeight="1">
      <c r="B181" s="32"/>
      <c r="C181" s="185" t="s">
        <v>203</v>
      </c>
      <c r="D181" s="185" t="s">
        <v>130</v>
      </c>
      <c r="E181" s="186" t="s">
        <v>204</v>
      </c>
      <c r="F181" s="187" t="s">
        <v>205</v>
      </c>
      <c r="G181" s="188" t="s">
        <v>162</v>
      </c>
      <c r="H181" s="189">
        <v>110.578</v>
      </c>
      <c r="I181" s="190"/>
      <c r="J181" s="191">
        <f>ROUND(I181*H181,2)</f>
        <v>0</v>
      </c>
      <c r="K181" s="187" t="s">
        <v>134</v>
      </c>
      <c r="L181" s="36"/>
      <c r="M181" s="192" t="s">
        <v>1</v>
      </c>
      <c r="N181" s="193" t="s">
        <v>40</v>
      </c>
      <c r="O181" s="64"/>
      <c r="P181" s="194">
        <f>O181*H181</f>
        <v>0</v>
      </c>
      <c r="Q181" s="194">
        <v>2.5999999999999999E-3</v>
      </c>
      <c r="R181" s="194">
        <f>Q181*H181</f>
        <v>0.2875028</v>
      </c>
      <c r="S181" s="194">
        <v>0</v>
      </c>
      <c r="T181" s="195">
        <f>S181*H181</f>
        <v>0</v>
      </c>
      <c r="AR181" s="196" t="s">
        <v>135</v>
      </c>
      <c r="AT181" s="196" t="s">
        <v>130</v>
      </c>
      <c r="AU181" s="196" t="s">
        <v>82</v>
      </c>
      <c r="AY181" s="15" t="s">
        <v>127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5" t="s">
        <v>80</v>
      </c>
      <c r="BK181" s="197">
        <f>ROUND(I181*H181,2)</f>
        <v>0</v>
      </c>
      <c r="BL181" s="15" t="s">
        <v>135</v>
      </c>
      <c r="BM181" s="196" t="s">
        <v>206</v>
      </c>
    </row>
    <row r="182" spans="2:65" s="12" customFormat="1" ht="22.5">
      <c r="B182" s="198"/>
      <c r="C182" s="199"/>
      <c r="D182" s="200" t="s">
        <v>142</v>
      </c>
      <c r="E182" s="201" t="s">
        <v>1</v>
      </c>
      <c r="F182" s="202" t="s">
        <v>207</v>
      </c>
      <c r="G182" s="199"/>
      <c r="H182" s="203">
        <v>28.428000000000001</v>
      </c>
      <c r="I182" s="204"/>
      <c r="J182" s="199"/>
      <c r="K182" s="199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142</v>
      </c>
      <c r="AU182" s="209" t="s">
        <v>82</v>
      </c>
      <c r="AV182" s="12" t="s">
        <v>82</v>
      </c>
      <c r="AW182" s="12" t="s">
        <v>30</v>
      </c>
      <c r="AX182" s="12" t="s">
        <v>75</v>
      </c>
      <c r="AY182" s="209" t="s">
        <v>127</v>
      </c>
    </row>
    <row r="183" spans="2:65" s="12" customFormat="1" ht="11.25">
      <c r="B183" s="198"/>
      <c r="C183" s="199"/>
      <c r="D183" s="200" t="s">
        <v>142</v>
      </c>
      <c r="E183" s="201" t="s">
        <v>1</v>
      </c>
      <c r="F183" s="202" t="s">
        <v>187</v>
      </c>
      <c r="G183" s="199"/>
      <c r="H183" s="203">
        <v>3.7429999999999999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142</v>
      </c>
      <c r="AU183" s="209" t="s">
        <v>82</v>
      </c>
      <c r="AV183" s="12" t="s">
        <v>82</v>
      </c>
      <c r="AW183" s="12" t="s">
        <v>30</v>
      </c>
      <c r="AX183" s="12" t="s">
        <v>75</v>
      </c>
      <c r="AY183" s="209" t="s">
        <v>127</v>
      </c>
    </row>
    <row r="184" spans="2:65" s="12" customFormat="1" ht="22.5">
      <c r="B184" s="198"/>
      <c r="C184" s="199"/>
      <c r="D184" s="200" t="s">
        <v>142</v>
      </c>
      <c r="E184" s="201" t="s">
        <v>1</v>
      </c>
      <c r="F184" s="202" t="s">
        <v>188</v>
      </c>
      <c r="G184" s="199"/>
      <c r="H184" s="203">
        <v>3.887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142</v>
      </c>
      <c r="AU184" s="209" t="s">
        <v>82</v>
      </c>
      <c r="AV184" s="12" t="s">
        <v>82</v>
      </c>
      <c r="AW184" s="12" t="s">
        <v>30</v>
      </c>
      <c r="AX184" s="12" t="s">
        <v>75</v>
      </c>
      <c r="AY184" s="209" t="s">
        <v>127</v>
      </c>
    </row>
    <row r="185" spans="2:65" s="12" customFormat="1" ht="11.25">
      <c r="B185" s="198"/>
      <c r="C185" s="199"/>
      <c r="D185" s="200" t="s">
        <v>142</v>
      </c>
      <c r="E185" s="201" t="s">
        <v>1</v>
      </c>
      <c r="F185" s="202" t="s">
        <v>208</v>
      </c>
      <c r="G185" s="199"/>
      <c r="H185" s="203">
        <v>74.52</v>
      </c>
      <c r="I185" s="204"/>
      <c r="J185" s="199"/>
      <c r="K185" s="199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142</v>
      </c>
      <c r="AU185" s="209" t="s">
        <v>82</v>
      </c>
      <c r="AV185" s="12" t="s">
        <v>82</v>
      </c>
      <c r="AW185" s="12" t="s">
        <v>30</v>
      </c>
      <c r="AX185" s="12" t="s">
        <v>75</v>
      </c>
      <c r="AY185" s="209" t="s">
        <v>127</v>
      </c>
    </row>
    <row r="186" spans="2:65" s="13" customFormat="1" ht="11.25">
      <c r="B186" s="210"/>
      <c r="C186" s="211"/>
      <c r="D186" s="200" t="s">
        <v>142</v>
      </c>
      <c r="E186" s="212" t="s">
        <v>1</v>
      </c>
      <c r="F186" s="213" t="s">
        <v>154</v>
      </c>
      <c r="G186" s="211"/>
      <c r="H186" s="214">
        <v>110.578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142</v>
      </c>
      <c r="AU186" s="220" t="s">
        <v>82</v>
      </c>
      <c r="AV186" s="13" t="s">
        <v>135</v>
      </c>
      <c r="AW186" s="13" t="s">
        <v>30</v>
      </c>
      <c r="AX186" s="13" t="s">
        <v>80</v>
      </c>
      <c r="AY186" s="220" t="s">
        <v>127</v>
      </c>
    </row>
    <row r="187" spans="2:65" s="1" customFormat="1" ht="24" customHeight="1">
      <c r="B187" s="32"/>
      <c r="C187" s="185" t="s">
        <v>209</v>
      </c>
      <c r="D187" s="185" t="s">
        <v>130</v>
      </c>
      <c r="E187" s="186" t="s">
        <v>210</v>
      </c>
      <c r="F187" s="187" t="s">
        <v>211</v>
      </c>
      <c r="G187" s="188" t="s">
        <v>140</v>
      </c>
      <c r="H187" s="189">
        <v>18.63</v>
      </c>
      <c r="I187" s="190"/>
      <c r="J187" s="191">
        <f>ROUND(I187*H187,2)</f>
        <v>0</v>
      </c>
      <c r="K187" s="187" t="s">
        <v>1</v>
      </c>
      <c r="L187" s="36"/>
      <c r="M187" s="192" t="s">
        <v>1</v>
      </c>
      <c r="N187" s="193" t="s">
        <v>40</v>
      </c>
      <c r="O187" s="64"/>
      <c r="P187" s="194">
        <f>O187*H187</f>
        <v>0</v>
      </c>
      <c r="Q187" s="194">
        <v>2.4533100000000001</v>
      </c>
      <c r="R187" s="194">
        <f>Q187*H187</f>
        <v>45.705165299999997</v>
      </c>
      <c r="S187" s="194">
        <v>0</v>
      </c>
      <c r="T187" s="195">
        <f>S187*H187</f>
        <v>0</v>
      </c>
      <c r="AR187" s="196" t="s">
        <v>135</v>
      </c>
      <c r="AT187" s="196" t="s">
        <v>130</v>
      </c>
      <c r="AU187" s="196" t="s">
        <v>82</v>
      </c>
      <c r="AY187" s="15" t="s">
        <v>127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5" t="s">
        <v>80</v>
      </c>
      <c r="BK187" s="197">
        <f>ROUND(I187*H187,2)</f>
        <v>0</v>
      </c>
      <c r="BL187" s="15" t="s">
        <v>135</v>
      </c>
      <c r="BM187" s="196" t="s">
        <v>212</v>
      </c>
    </row>
    <row r="188" spans="2:65" s="12" customFormat="1" ht="11.25">
      <c r="B188" s="198"/>
      <c r="C188" s="199"/>
      <c r="D188" s="200" t="s">
        <v>142</v>
      </c>
      <c r="E188" s="201" t="s">
        <v>1</v>
      </c>
      <c r="F188" s="202" t="s">
        <v>213</v>
      </c>
      <c r="G188" s="199"/>
      <c r="H188" s="203">
        <v>18.63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142</v>
      </c>
      <c r="AU188" s="209" t="s">
        <v>82</v>
      </c>
      <c r="AV188" s="12" t="s">
        <v>82</v>
      </c>
      <c r="AW188" s="12" t="s">
        <v>30</v>
      </c>
      <c r="AX188" s="12" t="s">
        <v>80</v>
      </c>
      <c r="AY188" s="209" t="s">
        <v>127</v>
      </c>
    </row>
    <row r="189" spans="2:65" s="1" customFormat="1" ht="24" customHeight="1">
      <c r="B189" s="32"/>
      <c r="C189" s="185" t="s">
        <v>214</v>
      </c>
      <c r="D189" s="185" t="s">
        <v>130</v>
      </c>
      <c r="E189" s="186" t="s">
        <v>215</v>
      </c>
      <c r="F189" s="187" t="s">
        <v>216</v>
      </c>
      <c r="G189" s="188" t="s">
        <v>162</v>
      </c>
      <c r="H189" s="189">
        <v>6.048</v>
      </c>
      <c r="I189" s="190"/>
      <c r="J189" s="191">
        <f>ROUND(I189*H189,2)</f>
        <v>0</v>
      </c>
      <c r="K189" s="187" t="s">
        <v>134</v>
      </c>
      <c r="L189" s="36"/>
      <c r="M189" s="192" t="s">
        <v>1</v>
      </c>
      <c r="N189" s="193" t="s">
        <v>40</v>
      </c>
      <c r="O189" s="64"/>
      <c r="P189" s="194">
        <f>O189*H189</f>
        <v>0</v>
      </c>
      <c r="Q189" s="194">
        <v>0.25364999999999999</v>
      </c>
      <c r="R189" s="194">
        <f>Q189*H189</f>
        <v>1.5340752</v>
      </c>
      <c r="S189" s="194">
        <v>0</v>
      </c>
      <c r="T189" s="195">
        <f>S189*H189</f>
        <v>0</v>
      </c>
      <c r="AR189" s="196" t="s">
        <v>135</v>
      </c>
      <c r="AT189" s="196" t="s">
        <v>130</v>
      </c>
      <c r="AU189" s="196" t="s">
        <v>82</v>
      </c>
      <c r="AY189" s="15" t="s">
        <v>127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5" t="s">
        <v>80</v>
      </c>
      <c r="BK189" s="197">
        <f>ROUND(I189*H189,2)</f>
        <v>0</v>
      </c>
      <c r="BL189" s="15" t="s">
        <v>135</v>
      </c>
      <c r="BM189" s="196" t="s">
        <v>217</v>
      </c>
    </row>
    <row r="190" spans="2:65" s="12" customFormat="1" ht="22.5">
      <c r="B190" s="198"/>
      <c r="C190" s="199"/>
      <c r="D190" s="200" t="s">
        <v>142</v>
      </c>
      <c r="E190" s="201" t="s">
        <v>1</v>
      </c>
      <c r="F190" s="202" t="s">
        <v>218</v>
      </c>
      <c r="G190" s="199"/>
      <c r="H190" s="203">
        <v>6.048</v>
      </c>
      <c r="I190" s="204"/>
      <c r="J190" s="199"/>
      <c r="K190" s="199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142</v>
      </c>
      <c r="AU190" s="209" t="s">
        <v>82</v>
      </c>
      <c r="AV190" s="12" t="s">
        <v>82</v>
      </c>
      <c r="AW190" s="12" t="s">
        <v>30</v>
      </c>
      <c r="AX190" s="12" t="s">
        <v>80</v>
      </c>
      <c r="AY190" s="209" t="s">
        <v>127</v>
      </c>
    </row>
    <row r="191" spans="2:65" s="11" customFormat="1" ht="22.9" customHeight="1">
      <c r="B191" s="169"/>
      <c r="C191" s="170"/>
      <c r="D191" s="171" t="s">
        <v>74</v>
      </c>
      <c r="E191" s="183" t="s">
        <v>135</v>
      </c>
      <c r="F191" s="183" t="s">
        <v>219</v>
      </c>
      <c r="G191" s="170"/>
      <c r="H191" s="170"/>
      <c r="I191" s="173"/>
      <c r="J191" s="184">
        <f>BK191</f>
        <v>0</v>
      </c>
      <c r="K191" s="170"/>
      <c r="L191" s="175"/>
      <c r="M191" s="176"/>
      <c r="N191" s="177"/>
      <c r="O191" s="177"/>
      <c r="P191" s="178">
        <f>SUM(P192:P201)</f>
        <v>0</v>
      </c>
      <c r="Q191" s="177"/>
      <c r="R191" s="178">
        <f>SUM(R192:R201)</f>
        <v>41.786078099999997</v>
      </c>
      <c r="S191" s="177"/>
      <c r="T191" s="179">
        <f>SUM(T192:T201)</f>
        <v>0</v>
      </c>
      <c r="AR191" s="180" t="s">
        <v>80</v>
      </c>
      <c r="AT191" s="181" t="s">
        <v>74</v>
      </c>
      <c r="AU191" s="181" t="s">
        <v>80</v>
      </c>
      <c r="AY191" s="180" t="s">
        <v>127</v>
      </c>
      <c r="BK191" s="182">
        <f>SUM(BK192:BK201)</f>
        <v>0</v>
      </c>
    </row>
    <row r="192" spans="2:65" s="1" customFormat="1" ht="16.5" customHeight="1">
      <c r="B192" s="32"/>
      <c r="C192" s="185" t="s">
        <v>220</v>
      </c>
      <c r="D192" s="185" t="s">
        <v>130</v>
      </c>
      <c r="E192" s="186" t="s">
        <v>221</v>
      </c>
      <c r="F192" s="187" t="s">
        <v>222</v>
      </c>
      <c r="G192" s="188" t="s">
        <v>140</v>
      </c>
      <c r="H192" s="189">
        <v>1.242</v>
      </c>
      <c r="I192" s="190"/>
      <c r="J192" s="191">
        <f>ROUND(I192*H192,2)</f>
        <v>0</v>
      </c>
      <c r="K192" s="187" t="s">
        <v>134</v>
      </c>
      <c r="L192" s="36"/>
      <c r="M192" s="192" t="s">
        <v>1</v>
      </c>
      <c r="N192" s="193" t="s">
        <v>40</v>
      </c>
      <c r="O192" s="64"/>
      <c r="P192" s="194">
        <f>O192*H192</f>
        <v>0</v>
      </c>
      <c r="Q192" s="194">
        <v>2.4533999999999998</v>
      </c>
      <c r="R192" s="194">
        <f>Q192*H192</f>
        <v>3.0471227999999999</v>
      </c>
      <c r="S192" s="194">
        <v>0</v>
      </c>
      <c r="T192" s="195">
        <f>S192*H192</f>
        <v>0</v>
      </c>
      <c r="AR192" s="196" t="s">
        <v>135</v>
      </c>
      <c r="AT192" s="196" t="s">
        <v>130</v>
      </c>
      <c r="AU192" s="196" t="s">
        <v>82</v>
      </c>
      <c r="AY192" s="15" t="s">
        <v>127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5" t="s">
        <v>80</v>
      </c>
      <c r="BK192" s="197">
        <f>ROUND(I192*H192,2)</f>
        <v>0</v>
      </c>
      <c r="BL192" s="15" t="s">
        <v>135</v>
      </c>
      <c r="BM192" s="196" t="s">
        <v>223</v>
      </c>
    </row>
    <row r="193" spans="2:65" s="12" customFormat="1" ht="11.25">
      <c r="B193" s="198"/>
      <c r="C193" s="199"/>
      <c r="D193" s="200" t="s">
        <v>142</v>
      </c>
      <c r="E193" s="201" t="s">
        <v>1</v>
      </c>
      <c r="F193" s="202" t="s">
        <v>224</v>
      </c>
      <c r="G193" s="199"/>
      <c r="H193" s="203">
        <v>1.242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142</v>
      </c>
      <c r="AU193" s="209" t="s">
        <v>82</v>
      </c>
      <c r="AV193" s="12" t="s">
        <v>82</v>
      </c>
      <c r="AW193" s="12" t="s">
        <v>30</v>
      </c>
      <c r="AX193" s="12" t="s">
        <v>80</v>
      </c>
      <c r="AY193" s="209" t="s">
        <v>127</v>
      </c>
    </row>
    <row r="194" spans="2:65" s="1" customFormat="1" ht="24" customHeight="1">
      <c r="B194" s="32"/>
      <c r="C194" s="185" t="s">
        <v>225</v>
      </c>
      <c r="D194" s="185" t="s">
        <v>130</v>
      </c>
      <c r="E194" s="186" t="s">
        <v>226</v>
      </c>
      <c r="F194" s="187" t="s">
        <v>227</v>
      </c>
      <c r="G194" s="188" t="s">
        <v>228</v>
      </c>
      <c r="H194" s="189">
        <v>2.1</v>
      </c>
      <c r="I194" s="190"/>
      <c r="J194" s="191">
        <f>ROUND(I194*H194,2)</f>
        <v>0</v>
      </c>
      <c r="K194" s="187" t="s">
        <v>134</v>
      </c>
      <c r="L194" s="36"/>
      <c r="M194" s="192" t="s">
        <v>1</v>
      </c>
      <c r="N194" s="193" t="s">
        <v>40</v>
      </c>
      <c r="O194" s="64"/>
      <c r="P194" s="194">
        <f>O194*H194</f>
        <v>0</v>
      </c>
      <c r="Q194" s="194">
        <v>1.0515600000000001</v>
      </c>
      <c r="R194" s="194">
        <f>Q194*H194</f>
        <v>2.2082760000000001</v>
      </c>
      <c r="S194" s="194">
        <v>0</v>
      </c>
      <c r="T194" s="195">
        <f>S194*H194</f>
        <v>0</v>
      </c>
      <c r="AR194" s="196" t="s">
        <v>135</v>
      </c>
      <c r="AT194" s="196" t="s">
        <v>130</v>
      </c>
      <c r="AU194" s="196" t="s">
        <v>82</v>
      </c>
      <c r="AY194" s="15" t="s">
        <v>127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5" t="s">
        <v>80</v>
      </c>
      <c r="BK194" s="197">
        <f>ROUND(I194*H194,2)</f>
        <v>0</v>
      </c>
      <c r="BL194" s="15" t="s">
        <v>135</v>
      </c>
      <c r="BM194" s="196" t="s">
        <v>229</v>
      </c>
    </row>
    <row r="195" spans="2:65" s="1" customFormat="1" ht="16.5" customHeight="1">
      <c r="B195" s="32"/>
      <c r="C195" s="185" t="s">
        <v>230</v>
      </c>
      <c r="D195" s="185" t="s">
        <v>130</v>
      </c>
      <c r="E195" s="186" t="s">
        <v>231</v>
      </c>
      <c r="F195" s="187" t="s">
        <v>232</v>
      </c>
      <c r="G195" s="188" t="s">
        <v>140</v>
      </c>
      <c r="H195" s="189">
        <v>2.194</v>
      </c>
      <c r="I195" s="190"/>
      <c r="J195" s="191">
        <f>ROUND(I195*H195,2)</f>
        <v>0</v>
      </c>
      <c r="K195" s="187" t="s">
        <v>134</v>
      </c>
      <c r="L195" s="36"/>
      <c r="M195" s="192" t="s">
        <v>1</v>
      </c>
      <c r="N195" s="193" t="s">
        <v>40</v>
      </c>
      <c r="O195" s="64"/>
      <c r="P195" s="194">
        <f>O195*H195</f>
        <v>0</v>
      </c>
      <c r="Q195" s="194">
        <v>2.4533700000000001</v>
      </c>
      <c r="R195" s="194">
        <f>Q195*H195</f>
        <v>5.3826937800000003</v>
      </c>
      <c r="S195" s="194">
        <v>0</v>
      </c>
      <c r="T195" s="195">
        <f>S195*H195</f>
        <v>0</v>
      </c>
      <c r="AR195" s="196" t="s">
        <v>135</v>
      </c>
      <c r="AT195" s="196" t="s">
        <v>130</v>
      </c>
      <c r="AU195" s="196" t="s">
        <v>82</v>
      </c>
      <c r="AY195" s="15" t="s">
        <v>127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5" t="s">
        <v>80</v>
      </c>
      <c r="BK195" s="197">
        <f>ROUND(I195*H195,2)</f>
        <v>0</v>
      </c>
      <c r="BL195" s="15" t="s">
        <v>135</v>
      </c>
      <c r="BM195" s="196" t="s">
        <v>233</v>
      </c>
    </row>
    <row r="196" spans="2:65" s="12" customFormat="1" ht="11.25">
      <c r="B196" s="198"/>
      <c r="C196" s="199"/>
      <c r="D196" s="200" t="s">
        <v>142</v>
      </c>
      <c r="E196" s="201" t="s">
        <v>1</v>
      </c>
      <c r="F196" s="202" t="s">
        <v>234</v>
      </c>
      <c r="G196" s="199"/>
      <c r="H196" s="203">
        <v>0.90600000000000003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142</v>
      </c>
      <c r="AU196" s="209" t="s">
        <v>82</v>
      </c>
      <c r="AV196" s="12" t="s">
        <v>82</v>
      </c>
      <c r="AW196" s="12" t="s">
        <v>30</v>
      </c>
      <c r="AX196" s="12" t="s">
        <v>75</v>
      </c>
      <c r="AY196" s="209" t="s">
        <v>127</v>
      </c>
    </row>
    <row r="197" spans="2:65" s="12" customFormat="1" ht="22.5">
      <c r="B197" s="198"/>
      <c r="C197" s="199"/>
      <c r="D197" s="200" t="s">
        <v>142</v>
      </c>
      <c r="E197" s="201" t="s">
        <v>1</v>
      </c>
      <c r="F197" s="202" t="s">
        <v>235</v>
      </c>
      <c r="G197" s="199"/>
      <c r="H197" s="203">
        <v>1.2330000000000001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142</v>
      </c>
      <c r="AU197" s="209" t="s">
        <v>82</v>
      </c>
      <c r="AV197" s="12" t="s">
        <v>82</v>
      </c>
      <c r="AW197" s="12" t="s">
        <v>30</v>
      </c>
      <c r="AX197" s="12" t="s">
        <v>75</v>
      </c>
      <c r="AY197" s="209" t="s">
        <v>127</v>
      </c>
    </row>
    <row r="198" spans="2:65" s="12" customFormat="1" ht="22.5">
      <c r="B198" s="198"/>
      <c r="C198" s="199"/>
      <c r="D198" s="200" t="s">
        <v>142</v>
      </c>
      <c r="E198" s="201" t="s">
        <v>1</v>
      </c>
      <c r="F198" s="202" t="s">
        <v>236</v>
      </c>
      <c r="G198" s="199"/>
      <c r="H198" s="203">
        <v>5.5E-2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142</v>
      </c>
      <c r="AU198" s="209" t="s">
        <v>82</v>
      </c>
      <c r="AV198" s="12" t="s">
        <v>82</v>
      </c>
      <c r="AW198" s="12" t="s">
        <v>30</v>
      </c>
      <c r="AX198" s="12" t="s">
        <v>75</v>
      </c>
      <c r="AY198" s="209" t="s">
        <v>127</v>
      </c>
    </row>
    <row r="199" spans="2:65" s="13" customFormat="1" ht="11.25">
      <c r="B199" s="210"/>
      <c r="C199" s="211"/>
      <c r="D199" s="200" t="s">
        <v>142</v>
      </c>
      <c r="E199" s="212" t="s">
        <v>1</v>
      </c>
      <c r="F199" s="213" t="s">
        <v>154</v>
      </c>
      <c r="G199" s="211"/>
      <c r="H199" s="214">
        <v>2.1940000000000004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142</v>
      </c>
      <c r="AU199" s="220" t="s">
        <v>82</v>
      </c>
      <c r="AV199" s="13" t="s">
        <v>135</v>
      </c>
      <c r="AW199" s="13" t="s">
        <v>30</v>
      </c>
      <c r="AX199" s="13" t="s">
        <v>80</v>
      </c>
      <c r="AY199" s="220" t="s">
        <v>127</v>
      </c>
    </row>
    <row r="200" spans="2:65" s="1" customFormat="1" ht="24" customHeight="1">
      <c r="B200" s="32"/>
      <c r="C200" s="185" t="s">
        <v>237</v>
      </c>
      <c r="D200" s="185" t="s">
        <v>130</v>
      </c>
      <c r="E200" s="186" t="s">
        <v>238</v>
      </c>
      <c r="F200" s="187" t="s">
        <v>239</v>
      </c>
      <c r="G200" s="188" t="s">
        <v>140</v>
      </c>
      <c r="H200" s="189">
        <v>12.696</v>
      </c>
      <c r="I200" s="190"/>
      <c r="J200" s="191">
        <f>ROUND(I200*H200,2)</f>
        <v>0</v>
      </c>
      <c r="K200" s="187" t="s">
        <v>1</v>
      </c>
      <c r="L200" s="36"/>
      <c r="M200" s="192" t="s">
        <v>1</v>
      </c>
      <c r="N200" s="193" t="s">
        <v>40</v>
      </c>
      <c r="O200" s="64"/>
      <c r="P200" s="194">
        <f>O200*H200</f>
        <v>0</v>
      </c>
      <c r="Q200" s="194">
        <v>2.4533700000000001</v>
      </c>
      <c r="R200" s="194">
        <f>Q200*H200</f>
        <v>31.147985519999999</v>
      </c>
      <c r="S200" s="194">
        <v>0</v>
      </c>
      <c r="T200" s="195">
        <f>S200*H200</f>
        <v>0</v>
      </c>
      <c r="AR200" s="196" t="s">
        <v>135</v>
      </c>
      <c r="AT200" s="196" t="s">
        <v>130</v>
      </c>
      <c r="AU200" s="196" t="s">
        <v>82</v>
      </c>
      <c r="AY200" s="15" t="s">
        <v>127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5" t="s">
        <v>80</v>
      </c>
      <c r="BK200" s="197">
        <f>ROUND(I200*H200,2)</f>
        <v>0</v>
      </c>
      <c r="BL200" s="15" t="s">
        <v>135</v>
      </c>
      <c r="BM200" s="196" t="s">
        <v>240</v>
      </c>
    </row>
    <row r="201" spans="2:65" s="12" customFormat="1" ht="22.5">
      <c r="B201" s="198"/>
      <c r="C201" s="199"/>
      <c r="D201" s="200" t="s">
        <v>142</v>
      </c>
      <c r="E201" s="201" t="s">
        <v>1</v>
      </c>
      <c r="F201" s="202" t="s">
        <v>241</v>
      </c>
      <c r="G201" s="199"/>
      <c r="H201" s="203">
        <v>12.696</v>
      </c>
      <c r="I201" s="204"/>
      <c r="J201" s="199"/>
      <c r="K201" s="199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142</v>
      </c>
      <c r="AU201" s="209" t="s">
        <v>82</v>
      </c>
      <c r="AV201" s="12" t="s">
        <v>82</v>
      </c>
      <c r="AW201" s="12" t="s">
        <v>30</v>
      </c>
      <c r="AX201" s="12" t="s">
        <v>80</v>
      </c>
      <c r="AY201" s="209" t="s">
        <v>127</v>
      </c>
    </row>
    <row r="202" spans="2:65" s="11" customFormat="1" ht="22.9" customHeight="1">
      <c r="B202" s="169"/>
      <c r="C202" s="170"/>
      <c r="D202" s="171" t="s">
        <v>74</v>
      </c>
      <c r="E202" s="183" t="s">
        <v>242</v>
      </c>
      <c r="F202" s="183" t="s">
        <v>243</v>
      </c>
      <c r="G202" s="170"/>
      <c r="H202" s="170"/>
      <c r="I202" s="173"/>
      <c r="J202" s="184">
        <f>BK202</f>
        <v>0</v>
      </c>
      <c r="K202" s="170"/>
      <c r="L202" s="175"/>
      <c r="M202" s="176"/>
      <c r="N202" s="177"/>
      <c r="O202" s="177"/>
      <c r="P202" s="178">
        <f>SUM(P203:P238)</f>
        <v>0</v>
      </c>
      <c r="Q202" s="177"/>
      <c r="R202" s="178">
        <f>SUM(R203:R238)</f>
        <v>150.52061105000001</v>
      </c>
      <c r="S202" s="177"/>
      <c r="T202" s="179">
        <f>SUM(T203:T238)</f>
        <v>0</v>
      </c>
      <c r="AR202" s="180" t="s">
        <v>80</v>
      </c>
      <c r="AT202" s="181" t="s">
        <v>74</v>
      </c>
      <c r="AU202" s="181" t="s">
        <v>80</v>
      </c>
      <c r="AY202" s="180" t="s">
        <v>127</v>
      </c>
      <c r="BK202" s="182">
        <f>SUM(BK203:BK238)</f>
        <v>0</v>
      </c>
    </row>
    <row r="203" spans="2:65" s="1" customFormat="1" ht="24" customHeight="1">
      <c r="B203" s="32"/>
      <c r="C203" s="185" t="s">
        <v>244</v>
      </c>
      <c r="D203" s="185" t="s">
        <v>130</v>
      </c>
      <c r="E203" s="186" t="s">
        <v>245</v>
      </c>
      <c r="F203" s="187" t="s">
        <v>246</v>
      </c>
      <c r="G203" s="188" t="s">
        <v>162</v>
      </c>
      <c r="H203" s="189">
        <v>13.14</v>
      </c>
      <c r="I203" s="190"/>
      <c r="J203" s="191">
        <f>ROUND(I203*H203,2)</f>
        <v>0</v>
      </c>
      <c r="K203" s="187" t="s">
        <v>1</v>
      </c>
      <c r="L203" s="36"/>
      <c r="M203" s="192" t="s">
        <v>1</v>
      </c>
      <c r="N203" s="193" t="s">
        <v>40</v>
      </c>
      <c r="O203" s="64"/>
      <c r="P203" s="194">
        <f>O203*H203</f>
        <v>0</v>
      </c>
      <c r="Q203" s="194">
        <v>3.5200000000000002E-2</v>
      </c>
      <c r="R203" s="194">
        <f>Q203*H203</f>
        <v>0.46252800000000005</v>
      </c>
      <c r="S203" s="194">
        <v>0</v>
      </c>
      <c r="T203" s="195">
        <f>S203*H203</f>
        <v>0</v>
      </c>
      <c r="AR203" s="196" t="s">
        <v>135</v>
      </c>
      <c r="AT203" s="196" t="s">
        <v>130</v>
      </c>
      <c r="AU203" s="196" t="s">
        <v>82</v>
      </c>
      <c r="AY203" s="15" t="s">
        <v>127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5" t="s">
        <v>80</v>
      </c>
      <c r="BK203" s="197">
        <f>ROUND(I203*H203,2)</f>
        <v>0</v>
      </c>
      <c r="BL203" s="15" t="s">
        <v>135</v>
      </c>
      <c r="BM203" s="196" t="s">
        <v>247</v>
      </c>
    </row>
    <row r="204" spans="2:65" s="12" customFormat="1" ht="11.25">
      <c r="B204" s="198"/>
      <c r="C204" s="199"/>
      <c r="D204" s="200" t="s">
        <v>142</v>
      </c>
      <c r="E204" s="201" t="s">
        <v>1</v>
      </c>
      <c r="F204" s="202" t="s">
        <v>248</v>
      </c>
      <c r="G204" s="199"/>
      <c r="H204" s="203">
        <v>13.14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142</v>
      </c>
      <c r="AU204" s="209" t="s">
        <v>82</v>
      </c>
      <c r="AV204" s="12" t="s">
        <v>82</v>
      </c>
      <c r="AW204" s="12" t="s">
        <v>30</v>
      </c>
      <c r="AX204" s="12" t="s">
        <v>80</v>
      </c>
      <c r="AY204" s="209" t="s">
        <v>127</v>
      </c>
    </row>
    <row r="205" spans="2:65" s="1" customFormat="1" ht="16.5" customHeight="1">
      <c r="B205" s="32"/>
      <c r="C205" s="185" t="s">
        <v>249</v>
      </c>
      <c r="D205" s="185" t="s">
        <v>130</v>
      </c>
      <c r="E205" s="186" t="s">
        <v>250</v>
      </c>
      <c r="F205" s="187" t="s">
        <v>251</v>
      </c>
      <c r="G205" s="188" t="s">
        <v>162</v>
      </c>
      <c r="H205" s="189">
        <v>12.24</v>
      </c>
      <c r="I205" s="190"/>
      <c r="J205" s="191">
        <f>ROUND(I205*H205,2)</f>
        <v>0</v>
      </c>
      <c r="K205" s="187" t="s">
        <v>1</v>
      </c>
      <c r="L205" s="36"/>
      <c r="M205" s="192" t="s">
        <v>1</v>
      </c>
      <c r="N205" s="193" t="s">
        <v>40</v>
      </c>
      <c r="O205" s="64"/>
      <c r="P205" s="194">
        <f>O205*H205</f>
        <v>0</v>
      </c>
      <c r="Q205" s="194">
        <v>3.5200000000000002E-2</v>
      </c>
      <c r="R205" s="194">
        <f>Q205*H205</f>
        <v>0.43084800000000001</v>
      </c>
      <c r="S205" s="194">
        <v>0</v>
      </c>
      <c r="T205" s="195">
        <f>S205*H205</f>
        <v>0</v>
      </c>
      <c r="AR205" s="196" t="s">
        <v>135</v>
      </c>
      <c r="AT205" s="196" t="s">
        <v>130</v>
      </c>
      <c r="AU205" s="196" t="s">
        <v>82</v>
      </c>
      <c r="AY205" s="15" t="s">
        <v>127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5" t="s">
        <v>80</v>
      </c>
      <c r="BK205" s="197">
        <f>ROUND(I205*H205,2)</f>
        <v>0</v>
      </c>
      <c r="BL205" s="15" t="s">
        <v>135</v>
      </c>
      <c r="BM205" s="196" t="s">
        <v>252</v>
      </c>
    </row>
    <row r="206" spans="2:65" s="1" customFormat="1" ht="97.5">
      <c r="B206" s="32"/>
      <c r="C206" s="33"/>
      <c r="D206" s="200" t="s">
        <v>253</v>
      </c>
      <c r="E206" s="33"/>
      <c r="F206" s="221" t="s">
        <v>254</v>
      </c>
      <c r="G206" s="33"/>
      <c r="H206" s="33"/>
      <c r="I206" s="103"/>
      <c r="J206" s="33"/>
      <c r="K206" s="33"/>
      <c r="L206" s="36"/>
      <c r="M206" s="222"/>
      <c r="N206" s="64"/>
      <c r="O206" s="64"/>
      <c r="P206" s="64"/>
      <c r="Q206" s="64"/>
      <c r="R206" s="64"/>
      <c r="S206" s="64"/>
      <c r="T206" s="65"/>
      <c r="AT206" s="15" t="s">
        <v>253</v>
      </c>
      <c r="AU206" s="15" t="s">
        <v>82</v>
      </c>
    </row>
    <row r="207" spans="2:65" s="12" customFormat="1" ht="22.5">
      <c r="B207" s="198"/>
      <c r="C207" s="199"/>
      <c r="D207" s="200" t="s">
        <v>142</v>
      </c>
      <c r="E207" s="201" t="s">
        <v>1</v>
      </c>
      <c r="F207" s="202" t="s">
        <v>255</v>
      </c>
      <c r="G207" s="199"/>
      <c r="H207" s="203">
        <v>12.24</v>
      </c>
      <c r="I207" s="204"/>
      <c r="J207" s="199"/>
      <c r="K207" s="199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142</v>
      </c>
      <c r="AU207" s="209" t="s">
        <v>82</v>
      </c>
      <c r="AV207" s="12" t="s">
        <v>82</v>
      </c>
      <c r="AW207" s="12" t="s">
        <v>30</v>
      </c>
      <c r="AX207" s="12" t="s">
        <v>80</v>
      </c>
      <c r="AY207" s="209" t="s">
        <v>127</v>
      </c>
    </row>
    <row r="208" spans="2:65" s="1" customFormat="1" ht="16.5" customHeight="1">
      <c r="B208" s="32"/>
      <c r="C208" s="185" t="s">
        <v>256</v>
      </c>
      <c r="D208" s="185" t="s">
        <v>130</v>
      </c>
      <c r="E208" s="186" t="s">
        <v>257</v>
      </c>
      <c r="F208" s="187" t="s">
        <v>258</v>
      </c>
      <c r="G208" s="188" t="s">
        <v>162</v>
      </c>
      <c r="H208" s="189">
        <v>12.24</v>
      </c>
      <c r="I208" s="190"/>
      <c r="J208" s="191">
        <f>ROUND(I208*H208,2)</f>
        <v>0</v>
      </c>
      <c r="K208" s="187" t="s">
        <v>134</v>
      </c>
      <c r="L208" s="36"/>
      <c r="M208" s="192" t="s">
        <v>1</v>
      </c>
      <c r="N208" s="193" t="s">
        <v>40</v>
      </c>
      <c r="O208" s="64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AR208" s="196" t="s">
        <v>135</v>
      </c>
      <c r="AT208" s="196" t="s">
        <v>130</v>
      </c>
      <c r="AU208" s="196" t="s">
        <v>82</v>
      </c>
      <c r="AY208" s="15" t="s">
        <v>127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5" t="s">
        <v>80</v>
      </c>
      <c r="BK208" s="197">
        <f>ROUND(I208*H208,2)</f>
        <v>0</v>
      </c>
      <c r="BL208" s="15" t="s">
        <v>135</v>
      </c>
      <c r="BM208" s="196" t="s">
        <v>259</v>
      </c>
    </row>
    <row r="209" spans="2:65" s="12" customFormat="1" ht="22.5">
      <c r="B209" s="198"/>
      <c r="C209" s="199"/>
      <c r="D209" s="200" t="s">
        <v>142</v>
      </c>
      <c r="E209" s="201" t="s">
        <v>1</v>
      </c>
      <c r="F209" s="202" t="s">
        <v>255</v>
      </c>
      <c r="G209" s="199"/>
      <c r="H209" s="203">
        <v>12.24</v>
      </c>
      <c r="I209" s="204"/>
      <c r="J209" s="199"/>
      <c r="K209" s="199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142</v>
      </c>
      <c r="AU209" s="209" t="s">
        <v>82</v>
      </c>
      <c r="AV209" s="12" t="s">
        <v>82</v>
      </c>
      <c r="AW209" s="12" t="s">
        <v>30</v>
      </c>
      <c r="AX209" s="12" t="s">
        <v>80</v>
      </c>
      <c r="AY209" s="209" t="s">
        <v>127</v>
      </c>
    </row>
    <row r="210" spans="2:65" s="1" customFormat="1" ht="24" customHeight="1">
      <c r="B210" s="32"/>
      <c r="C210" s="185" t="s">
        <v>260</v>
      </c>
      <c r="D210" s="185" t="s">
        <v>130</v>
      </c>
      <c r="E210" s="186" t="s">
        <v>261</v>
      </c>
      <c r="F210" s="187" t="s">
        <v>262</v>
      </c>
      <c r="G210" s="188" t="s">
        <v>162</v>
      </c>
      <c r="H210" s="189">
        <v>66.918999999999997</v>
      </c>
      <c r="I210" s="190"/>
      <c r="J210" s="191">
        <f>ROUND(I210*H210,2)</f>
        <v>0</v>
      </c>
      <c r="K210" s="187" t="s">
        <v>1</v>
      </c>
      <c r="L210" s="36"/>
      <c r="M210" s="192" t="s">
        <v>1</v>
      </c>
      <c r="N210" s="193" t="s">
        <v>40</v>
      </c>
      <c r="O210" s="64"/>
      <c r="P210" s="194">
        <f>O210*H210</f>
        <v>0</v>
      </c>
      <c r="Q210" s="194">
        <v>2.0979999999999999E-2</v>
      </c>
      <c r="R210" s="194">
        <f>Q210*H210</f>
        <v>1.4039606199999999</v>
      </c>
      <c r="S210" s="194">
        <v>0</v>
      </c>
      <c r="T210" s="195">
        <f>S210*H210</f>
        <v>0</v>
      </c>
      <c r="AR210" s="196" t="s">
        <v>263</v>
      </c>
      <c r="AT210" s="196" t="s">
        <v>130</v>
      </c>
      <c r="AU210" s="196" t="s">
        <v>82</v>
      </c>
      <c r="AY210" s="15" t="s">
        <v>127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5" t="s">
        <v>80</v>
      </c>
      <c r="BK210" s="197">
        <f>ROUND(I210*H210,2)</f>
        <v>0</v>
      </c>
      <c r="BL210" s="15" t="s">
        <v>263</v>
      </c>
      <c r="BM210" s="196" t="s">
        <v>264</v>
      </c>
    </row>
    <row r="211" spans="2:65" s="12" customFormat="1" ht="11.25">
      <c r="B211" s="198"/>
      <c r="C211" s="199"/>
      <c r="D211" s="200" t="s">
        <v>142</v>
      </c>
      <c r="E211" s="201" t="s">
        <v>1</v>
      </c>
      <c r="F211" s="202" t="s">
        <v>265</v>
      </c>
      <c r="G211" s="199"/>
      <c r="H211" s="203">
        <v>25.007999999999999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142</v>
      </c>
      <c r="AU211" s="209" t="s">
        <v>82</v>
      </c>
      <c r="AV211" s="12" t="s">
        <v>82</v>
      </c>
      <c r="AW211" s="12" t="s">
        <v>30</v>
      </c>
      <c r="AX211" s="12" t="s">
        <v>75</v>
      </c>
      <c r="AY211" s="209" t="s">
        <v>127</v>
      </c>
    </row>
    <row r="212" spans="2:65" s="12" customFormat="1" ht="11.25">
      <c r="B212" s="198"/>
      <c r="C212" s="199"/>
      <c r="D212" s="200" t="s">
        <v>142</v>
      </c>
      <c r="E212" s="201" t="s">
        <v>1</v>
      </c>
      <c r="F212" s="202" t="s">
        <v>266</v>
      </c>
      <c r="G212" s="199"/>
      <c r="H212" s="203">
        <v>13.176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142</v>
      </c>
      <c r="AU212" s="209" t="s">
        <v>82</v>
      </c>
      <c r="AV212" s="12" t="s">
        <v>82</v>
      </c>
      <c r="AW212" s="12" t="s">
        <v>30</v>
      </c>
      <c r="AX212" s="12" t="s">
        <v>75</v>
      </c>
      <c r="AY212" s="209" t="s">
        <v>127</v>
      </c>
    </row>
    <row r="213" spans="2:65" s="12" customFormat="1" ht="11.25">
      <c r="B213" s="198"/>
      <c r="C213" s="199"/>
      <c r="D213" s="200" t="s">
        <v>142</v>
      </c>
      <c r="E213" s="201" t="s">
        <v>1</v>
      </c>
      <c r="F213" s="202" t="s">
        <v>267</v>
      </c>
      <c r="G213" s="199"/>
      <c r="H213" s="203">
        <v>11.712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142</v>
      </c>
      <c r="AU213" s="209" t="s">
        <v>82</v>
      </c>
      <c r="AV213" s="12" t="s">
        <v>82</v>
      </c>
      <c r="AW213" s="12" t="s">
        <v>30</v>
      </c>
      <c r="AX213" s="12" t="s">
        <v>75</v>
      </c>
      <c r="AY213" s="209" t="s">
        <v>127</v>
      </c>
    </row>
    <row r="214" spans="2:65" s="12" customFormat="1" ht="11.25">
      <c r="B214" s="198"/>
      <c r="C214" s="199"/>
      <c r="D214" s="200" t="s">
        <v>142</v>
      </c>
      <c r="E214" s="201" t="s">
        <v>1</v>
      </c>
      <c r="F214" s="202" t="s">
        <v>268</v>
      </c>
      <c r="G214" s="199"/>
      <c r="H214" s="203">
        <v>0.65800000000000003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142</v>
      </c>
      <c r="AU214" s="209" t="s">
        <v>82</v>
      </c>
      <c r="AV214" s="12" t="s">
        <v>82</v>
      </c>
      <c r="AW214" s="12" t="s">
        <v>30</v>
      </c>
      <c r="AX214" s="12" t="s">
        <v>75</v>
      </c>
      <c r="AY214" s="209" t="s">
        <v>127</v>
      </c>
    </row>
    <row r="215" spans="2:65" s="12" customFormat="1" ht="11.25">
      <c r="B215" s="198"/>
      <c r="C215" s="199"/>
      <c r="D215" s="200" t="s">
        <v>142</v>
      </c>
      <c r="E215" s="201" t="s">
        <v>1</v>
      </c>
      <c r="F215" s="202" t="s">
        <v>269</v>
      </c>
      <c r="G215" s="199"/>
      <c r="H215" s="203">
        <v>2.0299999999999998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142</v>
      </c>
      <c r="AU215" s="209" t="s">
        <v>82</v>
      </c>
      <c r="AV215" s="12" t="s">
        <v>82</v>
      </c>
      <c r="AW215" s="12" t="s">
        <v>30</v>
      </c>
      <c r="AX215" s="12" t="s">
        <v>75</v>
      </c>
      <c r="AY215" s="209" t="s">
        <v>127</v>
      </c>
    </row>
    <row r="216" spans="2:65" s="12" customFormat="1" ht="11.25">
      <c r="B216" s="198"/>
      <c r="C216" s="199"/>
      <c r="D216" s="200" t="s">
        <v>142</v>
      </c>
      <c r="E216" s="201" t="s">
        <v>1</v>
      </c>
      <c r="F216" s="202" t="s">
        <v>270</v>
      </c>
      <c r="G216" s="199"/>
      <c r="H216" s="203">
        <v>1.5580000000000001</v>
      </c>
      <c r="I216" s="204"/>
      <c r="J216" s="199"/>
      <c r="K216" s="199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142</v>
      </c>
      <c r="AU216" s="209" t="s">
        <v>82</v>
      </c>
      <c r="AV216" s="12" t="s">
        <v>82</v>
      </c>
      <c r="AW216" s="12" t="s">
        <v>30</v>
      </c>
      <c r="AX216" s="12" t="s">
        <v>75</v>
      </c>
      <c r="AY216" s="209" t="s">
        <v>127</v>
      </c>
    </row>
    <row r="217" spans="2:65" s="12" customFormat="1" ht="11.25">
      <c r="B217" s="198"/>
      <c r="C217" s="199"/>
      <c r="D217" s="200" t="s">
        <v>142</v>
      </c>
      <c r="E217" s="201" t="s">
        <v>1</v>
      </c>
      <c r="F217" s="202" t="s">
        <v>271</v>
      </c>
      <c r="G217" s="199"/>
      <c r="H217" s="203">
        <v>12.776999999999999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142</v>
      </c>
      <c r="AU217" s="209" t="s">
        <v>82</v>
      </c>
      <c r="AV217" s="12" t="s">
        <v>82</v>
      </c>
      <c r="AW217" s="12" t="s">
        <v>30</v>
      </c>
      <c r="AX217" s="12" t="s">
        <v>75</v>
      </c>
      <c r="AY217" s="209" t="s">
        <v>127</v>
      </c>
    </row>
    <row r="218" spans="2:65" s="13" customFormat="1" ht="11.25">
      <c r="B218" s="210"/>
      <c r="C218" s="211"/>
      <c r="D218" s="200" t="s">
        <v>142</v>
      </c>
      <c r="E218" s="212" t="s">
        <v>1</v>
      </c>
      <c r="F218" s="213" t="s">
        <v>154</v>
      </c>
      <c r="G218" s="211"/>
      <c r="H218" s="214">
        <v>66.918999999999997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142</v>
      </c>
      <c r="AU218" s="220" t="s">
        <v>82</v>
      </c>
      <c r="AV218" s="13" t="s">
        <v>135</v>
      </c>
      <c r="AW218" s="13" t="s">
        <v>30</v>
      </c>
      <c r="AX218" s="13" t="s">
        <v>80</v>
      </c>
      <c r="AY218" s="220" t="s">
        <v>127</v>
      </c>
    </row>
    <row r="219" spans="2:65" s="1" customFormat="1" ht="16.5" customHeight="1">
      <c r="B219" s="32"/>
      <c r="C219" s="223" t="s">
        <v>272</v>
      </c>
      <c r="D219" s="223" t="s">
        <v>273</v>
      </c>
      <c r="E219" s="224" t="s">
        <v>274</v>
      </c>
      <c r="F219" s="225" t="s">
        <v>275</v>
      </c>
      <c r="G219" s="226" t="s">
        <v>228</v>
      </c>
      <c r="H219" s="227">
        <v>4.6840000000000002</v>
      </c>
      <c r="I219" s="228"/>
      <c r="J219" s="229">
        <f>ROUND(I219*H219,2)</f>
        <v>0</v>
      </c>
      <c r="K219" s="225" t="s">
        <v>1</v>
      </c>
      <c r="L219" s="230"/>
      <c r="M219" s="231" t="s">
        <v>1</v>
      </c>
      <c r="N219" s="232" t="s">
        <v>40</v>
      </c>
      <c r="O219" s="64"/>
      <c r="P219" s="194">
        <f>O219*H219</f>
        <v>0</v>
      </c>
      <c r="Q219" s="194">
        <v>1</v>
      </c>
      <c r="R219" s="194">
        <f>Q219*H219</f>
        <v>4.6840000000000002</v>
      </c>
      <c r="S219" s="194">
        <v>0</v>
      </c>
      <c r="T219" s="195">
        <f>S219*H219</f>
        <v>0</v>
      </c>
      <c r="AR219" s="196" t="s">
        <v>225</v>
      </c>
      <c r="AT219" s="196" t="s">
        <v>273</v>
      </c>
      <c r="AU219" s="196" t="s">
        <v>82</v>
      </c>
      <c r="AY219" s="15" t="s">
        <v>127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5" t="s">
        <v>80</v>
      </c>
      <c r="BK219" s="197">
        <f>ROUND(I219*H219,2)</f>
        <v>0</v>
      </c>
      <c r="BL219" s="15" t="s">
        <v>263</v>
      </c>
      <c r="BM219" s="196" t="s">
        <v>276</v>
      </c>
    </row>
    <row r="220" spans="2:65" s="12" customFormat="1" ht="11.25">
      <c r="B220" s="198"/>
      <c r="C220" s="199"/>
      <c r="D220" s="200" t="s">
        <v>142</v>
      </c>
      <c r="E220" s="201" t="s">
        <v>1</v>
      </c>
      <c r="F220" s="202" t="s">
        <v>277</v>
      </c>
      <c r="G220" s="199"/>
      <c r="H220" s="203">
        <v>4.6840000000000002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142</v>
      </c>
      <c r="AU220" s="209" t="s">
        <v>82</v>
      </c>
      <c r="AV220" s="12" t="s">
        <v>82</v>
      </c>
      <c r="AW220" s="12" t="s">
        <v>30</v>
      </c>
      <c r="AX220" s="12" t="s">
        <v>80</v>
      </c>
      <c r="AY220" s="209" t="s">
        <v>127</v>
      </c>
    </row>
    <row r="221" spans="2:65" s="1" customFormat="1" ht="16.5" customHeight="1">
      <c r="B221" s="32"/>
      <c r="C221" s="185" t="s">
        <v>278</v>
      </c>
      <c r="D221" s="185" t="s">
        <v>130</v>
      </c>
      <c r="E221" s="186" t="s">
        <v>279</v>
      </c>
      <c r="F221" s="187" t="s">
        <v>280</v>
      </c>
      <c r="G221" s="188" t="s">
        <v>162</v>
      </c>
      <c r="H221" s="189">
        <v>37.784999999999997</v>
      </c>
      <c r="I221" s="190"/>
      <c r="J221" s="191">
        <f>ROUND(I221*H221,2)</f>
        <v>0</v>
      </c>
      <c r="K221" s="187" t="s">
        <v>1</v>
      </c>
      <c r="L221" s="36"/>
      <c r="M221" s="192" t="s">
        <v>1</v>
      </c>
      <c r="N221" s="193" t="s">
        <v>40</v>
      </c>
      <c r="O221" s="64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AR221" s="196" t="s">
        <v>263</v>
      </c>
      <c r="AT221" s="196" t="s">
        <v>130</v>
      </c>
      <c r="AU221" s="196" t="s">
        <v>82</v>
      </c>
      <c r="AY221" s="15" t="s">
        <v>127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5" t="s">
        <v>80</v>
      </c>
      <c r="BK221" s="197">
        <f>ROUND(I221*H221,2)</f>
        <v>0</v>
      </c>
      <c r="BL221" s="15" t="s">
        <v>263</v>
      </c>
      <c r="BM221" s="196" t="s">
        <v>281</v>
      </c>
    </row>
    <row r="222" spans="2:65" s="12" customFormat="1" ht="11.25">
      <c r="B222" s="198"/>
      <c r="C222" s="199"/>
      <c r="D222" s="200" t="s">
        <v>142</v>
      </c>
      <c r="E222" s="201" t="s">
        <v>1</v>
      </c>
      <c r="F222" s="202" t="s">
        <v>265</v>
      </c>
      <c r="G222" s="199"/>
      <c r="H222" s="203">
        <v>25.007999999999999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142</v>
      </c>
      <c r="AU222" s="209" t="s">
        <v>82</v>
      </c>
      <c r="AV222" s="12" t="s">
        <v>82</v>
      </c>
      <c r="AW222" s="12" t="s">
        <v>30</v>
      </c>
      <c r="AX222" s="12" t="s">
        <v>75</v>
      </c>
      <c r="AY222" s="209" t="s">
        <v>127</v>
      </c>
    </row>
    <row r="223" spans="2:65" s="12" customFormat="1" ht="11.25">
      <c r="B223" s="198"/>
      <c r="C223" s="199"/>
      <c r="D223" s="200" t="s">
        <v>142</v>
      </c>
      <c r="E223" s="201" t="s">
        <v>1</v>
      </c>
      <c r="F223" s="202" t="s">
        <v>271</v>
      </c>
      <c r="G223" s="199"/>
      <c r="H223" s="203">
        <v>12.776999999999999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142</v>
      </c>
      <c r="AU223" s="209" t="s">
        <v>82</v>
      </c>
      <c r="AV223" s="12" t="s">
        <v>82</v>
      </c>
      <c r="AW223" s="12" t="s">
        <v>30</v>
      </c>
      <c r="AX223" s="12" t="s">
        <v>75</v>
      </c>
      <c r="AY223" s="209" t="s">
        <v>127</v>
      </c>
    </row>
    <row r="224" spans="2:65" s="13" customFormat="1" ht="11.25">
      <c r="B224" s="210"/>
      <c r="C224" s="211"/>
      <c r="D224" s="200" t="s">
        <v>142</v>
      </c>
      <c r="E224" s="212" t="s">
        <v>1</v>
      </c>
      <c r="F224" s="213" t="s">
        <v>154</v>
      </c>
      <c r="G224" s="211"/>
      <c r="H224" s="214">
        <v>37.784999999999997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142</v>
      </c>
      <c r="AU224" s="220" t="s">
        <v>82</v>
      </c>
      <c r="AV224" s="13" t="s">
        <v>135</v>
      </c>
      <c r="AW224" s="13" t="s">
        <v>30</v>
      </c>
      <c r="AX224" s="13" t="s">
        <v>80</v>
      </c>
      <c r="AY224" s="220" t="s">
        <v>127</v>
      </c>
    </row>
    <row r="225" spans="2:65" s="1" customFormat="1" ht="24" customHeight="1">
      <c r="B225" s="32"/>
      <c r="C225" s="185" t="s">
        <v>282</v>
      </c>
      <c r="D225" s="185" t="s">
        <v>130</v>
      </c>
      <c r="E225" s="186" t="s">
        <v>283</v>
      </c>
      <c r="F225" s="187" t="s">
        <v>284</v>
      </c>
      <c r="G225" s="188" t="s">
        <v>140</v>
      </c>
      <c r="H225" s="189">
        <v>38.585000000000001</v>
      </c>
      <c r="I225" s="190"/>
      <c r="J225" s="191">
        <f>ROUND(I225*H225,2)</f>
        <v>0</v>
      </c>
      <c r="K225" s="187" t="s">
        <v>134</v>
      </c>
      <c r="L225" s="36"/>
      <c r="M225" s="192" t="s">
        <v>1</v>
      </c>
      <c r="N225" s="193" t="s">
        <v>40</v>
      </c>
      <c r="O225" s="64"/>
      <c r="P225" s="194">
        <f>O225*H225</f>
        <v>0</v>
      </c>
      <c r="Q225" s="194">
        <v>2.45329</v>
      </c>
      <c r="R225" s="194">
        <f>Q225*H225</f>
        <v>94.660194649999994</v>
      </c>
      <c r="S225" s="194">
        <v>0</v>
      </c>
      <c r="T225" s="195">
        <f>S225*H225</f>
        <v>0</v>
      </c>
      <c r="AR225" s="196" t="s">
        <v>135</v>
      </c>
      <c r="AT225" s="196" t="s">
        <v>130</v>
      </c>
      <c r="AU225" s="196" t="s">
        <v>82</v>
      </c>
      <c r="AY225" s="15" t="s">
        <v>127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5" t="s">
        <v>80</v>
      </c>
      <c r="BK225" s="197">
        <f>ROUND(I225*H225,2)</f>
        <v>0</v>
      </c>
      <c r="BL225" s="15" t="s">
        <v>135</v>
      </c>
      <c r="BM225" s="196" t="s">
        <v>285</v>
      </c>
    </row>
    <row r="226" spans="2:65" s="12" customFormat="1" ht="11.25">
      <c r="B226" s="198"/>
      <c r="C226" s="199"/>
      <c r="D226" s="200" t="s">
        <v>142</v>
      </c>
      <c r="E226" s="201" t="s">
        <v>1</v>
      </c>
      <c r="F226" s="202" t="s">
        <v>286</v>
      </c>
      <c r="G226" s="199"/>
      <c r="H226" s="203">
        <v>11.537000000000001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142</v>
      </c>
      <c r="AU226" s="209" t="s">
        <v>82</v>
      </c>
      <c r="AV226" s="12" t="s">
        <v>82</v>
      </c>
      <c r="AW226" s="12" t="s">
        <v>30</v>
      </c>
      <c r="AX226" s="12" t="s">
        <v>75</v>
      </c>
      <c r="AY226" s="209" t="s">
        <v>127</v>
      </c>
    </row>
    <row r="227" spans="2:65" s="12" customFormat="1" ht="11.25">
      <c r="B227" s="198"/>
      <c r="C227" s="199"/>
      <c r="D227" s="200" t="s">
        <v>142</v>
      </c>
      <c r="E227" s="201" t="s">
        <v>1</v>
      </c>
      <c r="F227" s="202" t="s">
        <v>287</v>
      </c>
      <c r="G227" s="199"/>
      <c r="H227" s="203">
        <v>27.047999999999998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142</v>
      </c>
      <c r="AU227" s="209" t="s">
        <v>82</v>
      </c>
      <c r="AV227" s="12" t="s">
        <v>82</v>
      </c>
      <c r="AW227" s="12" t="s">
        <v>30</v>
      </c>
      <c r="AX227" s="12" t="s">
        <v>75</v>
      </c>
      <c r="AY227" s="209" t="s">
        <v>127</v>
      </c>
    </row>
    <row r="228" spans="2:65" s="13" customFormat="1" ht="11.25">
      <c r="B228" s="210"/>
      <c r="C228" s="211"/>
      <c r="D228" s="200" t="s">
        <v>142</v>
      </c>
      <c r="E228" s="212" t="s">
        <v>1</v>
      </c>
      <c r="F228" s="213" t="s">
        <v>154</v>
      </c>
      <c r="G228" s="211"/>
      <c r="H228" s="214">
        <v>38.585000000000001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142</v>
      </c>
      <c r="AU228" s="220" t="s">
        <v>82</v>
      </c>
      <c r="AV228" s="13" t="s">
        <v>135</v>
      </c>
      <c r="AW228" s="13" t="s">
        <v>30</v>
      </c>
      <c r="AX228" s="13" t="s">
        <v>80</v>
      </c>
      <c r="AY228" s="220" t="s">
        <v>127</v>
      </c>
    </row>
    <row r="229" spans="2:65" s="1" customFormat="1" ht="16.5" customHeight="1">
      <c r="B229" s="32"/>
      <c r="C229" s="185" t="s">
        <v>288</v>
      </c>
      <c r="D229" s="185" t="s">
        <v>130</v>
      </c>
      <c r="E229" s="186" t="s">
        <v>289</v>
      </c>
      <c r="F229" s="187" t="s">
        <v>290</v>
      </c>
      <c r="G229" s="188" t="s">
        <v>228</v>
      </c>
      <c r="H229" s="189">
        <v>0.214</v>
      </c>
      <c r="I229" s="190"/>
      <c r="J229" s="191">
        <f>ROUND(I229*H229,2)</f>
        <v>0</v>
      </c>
      <c r="K229" s="187" t="s">
        <v>134</v>
      </c>
      <c r="L229" s="36"/>
      <c r="M229" s="192" t="s">
        <v>1</v>
      </c>
      <c r="N229" s="193" t="s">
        <v>40</v>
      </c>
      <c r="O229" s="64"/>
      <c r="P229" s="194">
        <f>O229*H229</f>
        <v>0</v>
      </c>
      <c r="Q229" s="194">
        <v>1.06277</v>
      </c>
      <c r="R229" s="194">
        <f>Q229*H229</f>
        <v>0.22743278</v>
      </c>
      <c r="S229" s="194">
        <v>0</v>
      </c>
      <c r="T229" s="195">
        <f>S229*H229</f>
        <v>0</v>
      </c>
      <c r="AR229" s="196" t="s">
        <v>135</v>
      </c>
      <c r="AT229" s="196" t="s">
        <v>130</v>
      </c>
      <c r="AU229" s="196" t="s">
        <v>82</v>
      </c>
      <c r="AY229" s="15" t="s">
        <v>127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5" t="s">
        <v>80</v>
      </c>
      <c r="BK229" s="197">
        <f>ROUND(I229*H229,2)</f>
        <v>0</v>
      </c>
      <c r="BL229" s="15" t="s">
        <v>135</v>
      </c>
      <c r="BM229" s="196" t="s">
        <v>291</v>
      </c>
    </row>
    <row r="230" spans="2:65" s="12" customFormat="1" ht="11.25">
      <c r="B230" s="198"/>
      <c r="C230" s="199"/>
      <c r="D230" s="200" t="s">
        <v>142</v>
      </c>
      <c r="E230" s="201" t="s">
        <v>1</v>
      </c>
      <c r="F230" s="202" t="s">
        <v>292</v>
      </c>
      <c r="G230" s="199"/>
      <c r="H230" s="203">
        <v>6.4000000000000001E-2</v>
      </c>
      <c r="I230" s="204"/>
      <c r="J230" s="199"/>
      <c r="K230" s="199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142</v>
      </c>
      <c r="AU230" s="209" t="s">
        <v>82</v>
      </c>
      <c r="AV230" s="12" t="s">
        <v>82</v>
      </c>
      <c r="AW230" s="12" t="s">
        <v>30</v>
      </c>
      <c r="AX230" s="12" t="s">
        <v>75</v>
      </c>
      <c r="AY230" s="209" t="s">
        <v>127</v>
      </c>
    </row>
    <row r="231" spans="2:65" s="12" customFormat="1" ht="11.25">
      <c r="B231" s="198"/>
      <c r="C231" s="199"/>
      <c r="D231" s="200" t="s">
        <v>142</v>
      </c>
      <c r="E231" s="201" t="s">
        <v>1</v>
      </c>
      <c r="F231" s="202" t="s">
        <v>293</v>
      </c>
      <c r="G231" s="199"/>
      <c r="H231" s="203">
        <v>0.15</v>
      </c>
      <c r="I231" s="204"/>
      <c r="J231" s="199"/>
      <c r="K231" s="199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142</v>
      </c>
      <c r="AU231" s="209" t="s">
        <v>82</v>
      </c>
      <c r="AV231" s="12" t="s">
        <v>82</v>
      </c>
      <c r="AW231" s="12" t="s">
        <v>30</v>
      </c>
      <c r="AX231" s="12" t="s">
        <v>75</v>
      </c>
      <c r="AY231" s="209" t="s">
        <v>127</v>
      </c>
    </row>
    <row r="232" spans="2:65" s="13" customFormat="1" ht="11.25">
      <c r="B232" s="210"/>
      <c r="C232" s="211"/>
      <c r="D232" s="200" t="s">
        <v>142</v>
      </c>
      <c r="E232" s="212" t="s">
        <v>1</v>
      </c>
      <c r="F232" s="213" t="s">
        <v>154</v>
      </c>
      <c r="G232" s="211"/>
      <c r="H232" s="214">
        <v>0.214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142</v>
      </c>
      <c r="AU232" s="220" t="s">
        <v>82</v>
      </c>
      <c r="AV232" s="13" t="s">
        <v>135</v>
      </c>
      <c r="AW232" s="13" t="s">
        <v>30</v>
      </c>
      <c r="AX232" s="13" t="s">
        <v>80</v>
      </c>
      <c r="AY232" s="220" t="s">
        <v>127</v>
      </c>
    </row>
    <row r="233" spans="2:65" s="1" customFormat="1" ht="24" customHeight="1">
      <c r="B233" s="32"/>
      <c r="C233" s="185" t="s">
        <v>294</v>
      </c>
      <c r="D233" s="185" t="s">
        <v>130</v>
      </c>
      <c r="E233" s="186" t="s">
        <v>295</v>
      </c>
      <c r="F233" s="187" t="s">
        <v>296</v>
      </c>
      <c r="G233" s="188" t="s">
        <v>140</v>
      </c>
      <c r="H233" s="189">
        <v>0.49099999999999999</v>
      </c>
      <c r="I233" s="190"/>
      <c r="J233" s="191">
        <f>ROUND(I233*H233,2)</f>
        <v>0</v>
      </c>
      <c r="K233" s="187" t="s">
        <v>134</v>
      </c>
      <c r="L233" s="36"/>
      <c r="M233" s="192" t="s">
        <v>1</v>
      </c>
      <c r="N233" s="193" t="s">
        <v>40</v>
      </c>
      <c r="O233" s="64"/>
      <c r="P233" s="194">
        <f>O233*H233</f>
        <v>0</v>
      </c>
      <c r="Q233" s="194">
        <v>1.837</v>
      </c>
      <c r="R233" s="194">
        <f>Q233*H233</f>
        <v>0.90196699999999996</v>
      </c>
      <c r="S233" s="194">
        <v>0</v>
      </c>
      <c r="T233" s="195">
        <f>S233*H233</f>
        <v>0</v>
      </c>
      <c r="AR233" s="196" t="s">
        <v>135</v>
      </c>
      <c r="AT233" s="196" t="s">
        <v>130</v>
      </c>
      <c r="AU233" s="196" t="s">
        <v>82</v>
      </c>
      <c r="AY233" s="15" t="s">
        <v>127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5" t="s">
        <v>80</v>
      </c>
      <c r="BK233" s="197">
        <f>ROUND(I233*H233,2)</f>
        <v>0</v>
      </c>
      <c r="BL233" s="15" t="s">
        <v>135</v>
      </c>
      <c r="BM233" s="196" t="s">
        <v>297</v>
      </c>
    </row>
    <row r="234" spans="2:65" s="12" customFormat="1" ht="11.25">
      <c r="B234" s="198"/>
      <c r="C234" s="199"/>
      <c r="D234" s="200" t="s">
        <v>142</v>
      </c>
      <c r="E234" s="201" t="s">
        <v>1</v>
      </c>
      <c r="F234" s="202" t="s">
        <v>298</v>
      </c>
      <c r="G234" s="199"/>
      <c r="H234" s="203">
        <v>0.49099999999999999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142</v>
      </c>
      <c r="AU234" s="209" t="s">
        <v>82</v>
      </c>
      <c r="AV234" s="12" t="s">
        <v>82</v>
      </c>
      <c r="AW234" s="12" t="s">
        <v>30</v>
      </c>
      <c r="AX234" s="12" t="s">
        <v>80</v>
      </c>
      <c r="AY234" s="209" t="s">
        <v>127</v>
      </c>
    </row>
    <row r="235" spans="2:65" s="1" customFormat="1" ht="16.5" customHeight="1">
      <c r="B235" s="32"/>
      <c r="C235" s="185" t="s">
        <v>299</v>
      </c>
      <c r="D235" s="185" t="s">
        <v>130</v>
      </c>
      <c r="E235" s="186" t="s">
        <v>300</v>
      </c>
      <c r="F235" s="187" t="s">
        <v>301</v>
      </c>
      <c r="G235" s="188" t="s">
        <v>140</v>
      </c>
      <c r="H235" s="189">
        <v>24.116</v>
      </c>
      <c r="I235" s="190"/>
      <c r="J235" s="191">
        <f>ROUND(I235*H235,2)</f>
        <v>0</v>
      </c>
      <c r="K235" s="187" t="s">
        <v>134</v>
      </c>
      <c r="L235" s="36"/>
      <c r="M235" s="192" t="s">
        <v>1</v>
      </c>
      <c r="N235" s="193" t="s">
        <v>40</v>
      </c>
      <c r="O235" s="64"/>
      <c r="P235" s="194">
        <f>O235*H235</f>
        <v>0</v>
      </c>
      <c r="Q235" s="194">
        <v>1.98</v>
      </c>
      <c r="R235" s="194">
        <f>Q235*H235</f>
        <v>47.749679999999998</v>
      </c>
      <c r="S235" s="194">
        <v>0</v>
      </c>
      <c r="T235" s="195">
        <f>S235*H235</f>
        <v>0</v>
      </c>
      <c r="AR235" s="196" t="s">
        <v>135</v>
      </c>
      <c r="AT235" s="196" t="s">
        <v>130</v>
      </c>
      <c r="AU235" s="196" t="s">
        <v>82</v>
      </c>
      <c r="AY235" s="15" t="s">
        <v>127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5" t="s">
        <v>80</v>
      </c>
      <c r="BK235" s="197">
        <f>ROUND(I235*H235,2)</f>
        <v>0</v>
      </c>
      <c r="BL235" s="15" t="s">
        <v>135</v>
      </c>
      <c r="BM235" s="196" t="s">
        <v>302</v>
      </c>
    </row>
    <row r="236" spans="2:65" s="12" customFormat="1" ht="11.25">
      <c r="B236" s="198"/>
      <c r="C236" s="199"/>
      <c r="D236" s="200" t="s">
        <v>142</v>
      </c>
      <c r="E236" s="201" t="s">
        <v>1</v>
      </c>
      <c r="F236" s="202" t="s">
        <v>303</v>
      </c>
      <c r="G236" s="199"/>
      <c r="H236" s="203">
        <v>7.2110000000000003</v>
      </c>
      <c r="I236" s="204"/>
      <c r="J236" s="199"/>
      <c r="K236" s="199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142</v>
      </c>
      <c r="AU236" s="209" t="s">
        <v>82</v>
      </c>
      <c r="AV236" s="12" t="s">
        <v>82</v>
      </c>
      <c r="AW236" s="12" t="s">
        <v>30</v>
      </c>
      <c r="AX236" s="12" t="s">
        <v>75</v>
      </c>
      <c r="AY236" s="209" t="s">
        <v>127</v>
      </c>
    </row>
    <row r="237" spans="2:65" s="12" customFormat="1" ht="11.25">
      <c r="B237" s="198"/>
      <c r="C237" s="199"/>
      <c r="D237" s="200" t="s">
        <v>142</v>
      </c>
      <c r="E237" s="201" t="s">
        <v>1</v>
      </c>
      <c r="F237" s="202" t="s">
        <v>304</v>
      </c>
      <c r="G237" s="199"/>
      <c r="H237" s="203">
        <v>16.905000000000001</v>
      </c>
      <c r="I237" s="204"/>
      <c r="J237" s="199"/>
      <c r="K237" s="199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142</v>
      </c>
      <c r="AU237" s="209" t="s">
        <v>82</v>
      </c>
      <c r="AV237" s="12" t="s">
        <v>82</v>
      </c>
      <c r="AW237" s="12" t="s">
        <v>30</v>
      </c>
      <c r="AX237" s="12" t="s">
        <v>75</v>
      </c>
      <c r="AY237" s="209" t="s">
        <v>127</v>
      </c>
    </row>
    <row r="238" spans="2:65" s="13" customFormat="1" ht="11.25">
      <c r="B238" s="210"/>
      <c r="C238" s="211"/>
      <c r="D238" s="200" t="s">
        <v>142</v>
      </c>
      <c r="E238" s="212" t="s">
        <v>1</v>
      </c>
      <c r="F238" s="213" t="s">
        <v>154</v>
      </c>
      <c r="G238" s="211"/>
      <c r="H238" s="214">
        <v>24.116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142</v>
      </c>
      <c r="AU238" s="220" t="s">
        <v>82</v>
      </c>
      <c r="AV238" s="13" t="s">
        <v>135</v>
      </c>
      <c r="AW238" s="13" t="s">
        <v>30</v>
      </c>
      <c r="AX238" s="13" t="s">
        <v>80</v>
      </c>
      <c r="AY238" s="220" t="s">
        <v>127</v>
      </c>
    </row>
    <row r="239" spans="2:65" s="11" customFormat="1" ht="22.9" customHeight="1">
      <c r="B239" s="169"/>
      <c r="C239" s="170"/>
      <c r="D239" s="171" t="s">
        <v>74</v>
      </c>
      <c r="E239" s="183" t="s">
        <v>305</v>
      </c>
      <c r="F239" s="183" t="s">
        <v>306</v>
      </c>
      <c r="G239" s="170"/>
      <c r="H239" s="170"/>
      <c r="I239" s="173"/>
      <c r="J239" s="184">
        <f>BK239</f>
        <v>0</v>
      </c>
      <c r="K239" s="170"/>
      <c r="L239" s="175"/>
      <c r="M239" s="176"/>
      <c r="N239" s="177"/>
      <c r="O239" s="177"/>
      <c r="P239" s="178">
        <f>SUM(P240:P250)</f>
        <v>0</v>
      </c>
      <c r="Q239" s="177"/>
      <c r="R239" s="178">
        <f>SUM(R240:R250)</f>
        <v>3.44184</v>
      </c>
      <c r="S239" s="177"/>
      <c r="T239" s="179">
        <f>SUM(T240:T250)</f>
        <v>1.89</v>
      </c>
      <c r="AR239" s="180" t="s">
        <v>80</v>
      </c>
      <c r="AT239" s="181" t="s">
        <v>74</v>
      </c>
      <c r="AU239" s="181" t="s">
        <v>80</v>
      </c>
      <c r="AY239" s="180" t="s">
        <v>127</v>
      </c>
      <c r="BK239" s="182">
        <f>SUM(BK240:BK250)</f>
        <v>0</v>
      </c>
    </row>
    <row r="240" spans="2:65" s="1" customFormat="1" ht="24" customHeight="1">
      <c r="B240" s="32"/>
      <c r="C240" s="185" t="s">
        <v>307</v>
      </c>
      <c r="D240" s="185" t="s">
        <v>130</v>
      </c>
      <c r="E240" s="186" t="s">
        <v>308</v>
      </c>
      <c r="F240" s="187" t="s">
        <v>309</v>
      </c>
      <c r="G240" s="188" t="s">
        <v>179</v>
      </c>
      <c r="H240" s="189">
        <v>2.7</v>
      </c>
      <c r="I240" s="190"/>
      <c r="J240" s="191">
        <f>ROUND(I240*H240,2)</f>
        <v>0</v>
      </c>
      <c r="K240" s="187" t="s">
        <v>134</v>
      </c>
      <c r="L240" s="36"/>
      <c r="M240" s="192" t="s">
        <v>1</v>
      </c>
      <c r="N240" s="193" t="s">
        <v>40</v>
      </c>
      <c r="O240" s="64"/>
      <c r="P240" s="194">
        <f>O240*H240</f>
        <v>0</v>
      </c>
      <c r="Q240" s="194">
        <v>0</v>
      </c>
      <c r="R240" s="194">
        <f>Q240*H240</f>
        <v>0</v>
      </c>
      <c r="S240" s="194">
        <v>0.7</v>
      </c>
      <c r="T240" s="195">
        <f>S240*H240</f>
        <v>1.89</v>
      </c>
      <c r="AR240" s="196" t="s">
        <v>135</v>
      </c>
      <c r="AT240" s="196" t="s">
        <v>130</v>
      </c>
      <c r="AU240" s="196" t="s">
        <v>82</v>
      </c>
      <c r="AY240" s="15" t="s">
        <v>127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5" t="s">
        <v>80</v>
      </c>
      <c r="BK240" s="197">
        <f>ROUND(I240*H240,2)</f>
        <v>0</v>
      </c>
      <c r="BL240" s="15" t="s">
        <v>135</v>
      </c>
      <c r="BM240" s="196" t="s">
        <v>310</v>
      </c>
    </row>
    <row r="241" spans="2:65" s="1" customFormat="1" ht="24" customHeight="1">
      <c r="B241" s="32"/>
      <c r="C241" s="185" t="s">
        <v>311</v>
      </c>
      <c r="D241" s="185" t="s">
        <v>130</v>
      </c>
      <c r="E241" s="186" t="s">
        <v>312</v>
      </c>
      <c r="F241" s="187" t="s">
        <v>313</v>
      </c>
      <c r="G241" s="188" t="s">
        <v>133</v>
      </c>
      <c r="H241" s="189">
        <v>15</v>
      </c>
      <c r="I241" s="190"/>
      <c r="J241" s="191">
        <f>ROUND(I241*H241,2)</f>
        <v>0</v>
      </c>
      <c r="K241" s="187" t="s">
        <v>134</v>
      </c>
      <c r="L241" s="36"/>
      <c r="M241" s="192" t="s">
        <v>1</v>
      </c>
      <c r="N241" s="193" t="s">
        <v>40</v>
      </c>
      <c r="O241" s="64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AR241" s="196" t="s">
        <v>135</v>
      </c>
      <c r="AT241" s="196" t="s">
        <v>130</v>
      </c>
      <c r="AU241" s="196" t="s">
        <v>82</v>
      </c>
      <c r="AY241" s="15" t="s">
        <v>127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5" t="s">
        <v>80</v>
      </c>
      <c r="BK241" s="197">
        <f>ROUND(I241*H241,2)</f>
        <v>0</v>
      </c>
      <c r="BL241" s="15" t="s">
        <v>135</v>
      </c>
      <c r="BM241" s="196" t="s">
        <v>314</v>
      </c>
    </row>
    <row r="242" spans="2:65" s="12" customFormat="1" ht="11.25">
      <c r="B242" s="198"/>
      <c r="C242" s="199"/>
      <c r="D242" s="200" t="s">
        <v>142</v>
      </c>
      <c r="E242" s="201" t="s">
        <v>1</v>
      </c>
      <c r="F242" s="202" t="s">
        <v>315</v>
      </c>
      <c r="G242" s="199"/>
      <c r="H242" s="203">
        <v>15</v>
      </c>
      <c r="I242" s="204"/>
      <c r="J242" s="199"/>
      <c r="K242" s="199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142</v>
      </c>
      <c r="AU242" s="209" t="s">
        <v>82</v>
      </c>
      <c r="AV242" s="12" t="s">
        <v>82</v>
      </c>
      <c r="AW242" s="12" t="s">
        <v>30</v>
      </c>
      <c r="AX242" s="12" t="s">
        <v>80</v>
      </c>
      <c r="AY242" s="209" t="s">
        <v>127</v>
      </c>
    </row>
    <row r="243" spans="2:65" s="1" customFormat="1" ht="16.5" customHeight="1">
      <c r="B243" s="32"/>
      <c r="C243" s="223" t="s">
        <v>316</v>
      </c>
      <c r="D243" s="223" t="s">
        <v>273</v>
      </c>
      <c r="E243" s="224" t="s">
        <v>317</v>
      </c>
      <c r="F243" s="225" t="s">
        <v>318</v>
      </c>
      <c r="G243" s="226" t="s">
        <v>133</v>
      </c>
      <c r="H243" s="227">
        <v>15</v>
      </c>
      <c r="I243" s="228"/>
      <c r="J243" s="229">
        <f t="shared" ref="J243:J249" si="0">ROUND(I243*H243,2)</f>
        <v>0</v>
      </c>
      <c r="K243" s="225" t="s">
        <v>134</v>
      </c>
      <c r="L243" s="230"/>
      <c r="M243" s="231" t="s">
        <v>1</v>
      </c>
      <c r="N243" s="232" t="s">
        <v>40</v>
      </c>
      <c r="O243" s="64"/>
      <c r="P243" s="194">
        <f t="shared" ref="P243:P249" si="1">O243*H243</f>
        <v>0</v>
      </c>
      <c r="Q243" s="194">
        <v>1.6000000000000001E-3</v>
      </c>
      <c r="R243" s="194">
        <f t="shared" ref="R243:R249" si="2">Q243*H243</f>
        <v>2.4E-2</v>
      </c>
      <c r="S243" s="194">
        <v>0</v>
      </c>
      <c r="T243" s="195">
        <f t="shared" ref="T243:T249" si="3">S243*H243</f>
        <v>0</v>
      </c>
      <c r="AR243" s="196" t="s">
        <v>305</v>
      </c>
      <c r="AT243" s="196" t="s">
        <v>273</v>
      </c>
      <c r="AU243" s="196" t="s">
        <v>82</v>
      </c>
      <c r="AY243" s="15" t="s">
        <v>127</v>
      </c>
      <c r="BE243" s="197">
        <f t="shared" ref="BE243:BE249" si="4">IF(N243="základní",J243,0)</f>
        <v>0</v>
      </c>
      <c r="BF243" s="197">
        <f t="shared" ref="BF243:BF249" si="5">IF(N243="snížená",J243,0)</f>
        <v>0</v>
      </c>
      <c r="BG243" s="197">
        <f t="shared" ref="BG243:BG249" si="6">IF(N243="zákl. přenesená",J243,0)</f>
        <v>0</v>
      </c>
      <c r="BH243" s="197">
        <f t="shared" ref="BH243:BH249" si="7">IF(N243="sníž. přenesená",J243,0)</f>
        <v>0</v>
      </c>
      <c r="BI243" s="197">
        <f t="shared" ref="BI243:BI249" si="8">IF(N243="nulová",J243,0)</f>
        <v>0</v>
      </c>
      <c r="BJ243" s="15" t="s">
        <v>80</v>
      </c>
      <c r="BK243" s="197">
        <f t="shared" ref="BK243:BK249" si="9">ROUND(I243*H243,2)</f>
        <v>0</v>
      </c>
      <c r="BL243" s="15" t="s">
        <v>135</v>
      </c>
      <c r="BM243" s="196" t="s">
        <v>319</v>
      </c>
    </row>
    <row r="244" spans="2:65" s="1" customFormat="1" ht="16.5" customHeight="1">
      <c r="B244" s="32"/>
      <c r="C244" s="223" t="s">
        <v>320</v>
      </c>
      <c r="D244" s="223" t="s">
        <v>273</v>
      </c>
      <c r="E244" s="224" t="s">
        <v>321</v>
      </c>
      <c r="F244" s="225" t="s">
        <v>322</v>
      </c>
      <c r="G244" s="226" t="s">
        <v>133</v>
      </c>
      <c r="H244" s="227">
        <v>8</v>
      </c>
      <c r="I244" s="228"/>
      <c r="J244" s="229">
        <f t="shared" si="0"/>
        <v>0</v>
      </c>
      <c r="K244" s="225" t="s">
        <v>134</v>
      </c>
      <c r="L244" s="230"/>
      <c r="M244" s="231" t="s">
        <v>1</v>
      </c>
      <c r="N244" s="232" t="s">
        <v>40</v>
      </c>
      <c r="O244" s="64"/>
      <c r="P244" s="194">
        <f t="shared" si="1"/>
        <v>0</v>
      </c>
      <c r="Q244" s="194">
        <v>2.5999999999999998E-4</v>
      </c>
      <c r="R244" s="194">
        <f t="shared" si="2"/>
        <v>2.0799999999999998E-3</v>
      </c>
      <c r="S244" s="194">
        <v>0</v>
      </c>
      <c r="T244" s="195">
        <f t="shared" si="3"/>
        <v>0</v>
      </c>
      <c r="AR244" s="196" t="s">
        <v>305</v>
      </c>
      <c r="AT244" s="196" t="s">
        <v>273</v>
      </c>
      <c r="AU244" s="196" t="s">
        <v>82</v>
      </c>
      <c r="AY244" s="15" t="s">
        <v>127</v>
      </c>
      <c r="BE244" s="197">
        <f t="shared" si="4"/>
        <v>0</v>
      </c>
      <c r="BF244" s="197">
        <f t="shared" si="5"/>
        <v>0</v>
      </c>
      <c r="BG244" s="197">
        <f t="shared" si="6"/>
        <v>0</v>
      </c>
      <c r="BH244" s="197">
        <f t="shared" si="7"/>
        <v>0</v>
      </c>
      <c r="BI244" s="197">
        <f t="shared" si="8"/>
        <v>0</v>
      </c>
      <c r="BJ244" s="15" t="s">
        <v>80</v>
      </c>
      <c r="BK244" s="197">
        <f t="shared" si="9"/>
        <v>0</v>
      </c>
      <c r="BL244" s="15" t="s">
        <v>135</v>
      </c>
      <c r="BM244" s="196" t="s">
        <v>323</v>
      </c>
    </row>
    <row r="245" spans="2:65" s="1" customFormat="1" ht="16.5" customHeight="1">
      <c r="B245" s="32"/>
      <c r="C245" s="223" t="s">
        <v>324</v>
      </c>
      <c r="D245" s="223" t="s">
        <v>273</v>
      </c>
      <c r="E245" s="224" t="s">
        <v>325</v>
      </c>
      <c r="F245" s="225" t="s">
        <v>326</v>
      </c>
      <c r="G245" s="226" t="s">
        <v>133</v>
      </c>
      <c r="H245" s="227">
        <v>4</v>
      </c>
      <c r="I245" s="228"/>
      <c r="J245" s="229">
        <f t="shared" si="0"/>
        <v>0</v>
      </c>
      <c r="K245" s="225" t="s">
        <v>134</v>
      </c>
      <c r="L245" s="230"/>
      <c r="M245" s="231" t="s">
        <v>1</v>
      </c>
      <c r="N245" s="232" t="s">
        <v>40</v>
      </c>
      <c r="O245" s="64"/>
      <c r="P245" s="194">
        <f t="shared" si="1"/>
        <v>0</v>
      </c>
      <c r="Q245" s="194">
        <v>3.4000000000000002E-4</v>
      </c>
      <c r="R245" s="194">
        <f t="shared" si="2"/>
        <v>1.3600000000000001E-3</v>
      </c>
      <c r="S245" s="194">
        <v>0</v>
      </c>
      <c r="T245" s="195">
        <f t="shared" si="3"/>
        <v>0</v>
      </c>
      <c r="AR245" s="196" t="s">
        <v>305</v>
      </c>
      <c r="AT245" s="196" t="s">
        <v>273</v>
      </c>
      <c r="AU245" s="196" t="s">
        <v>82</v>
      </c>
      <c r="AY245" s="15" t="s">
        <v>127</v>
      </c>
      <c r="BE245" s="197">
        <f t="shared" si="4"/>
        <v>0</v>
      </c>
      <c r="BF245" s="197">
        <f t="shared" si="5"/>
        <v>0</v>
      </c>
      <c r="BG245" s="197">
        <f t="shared" si="6"/>
        <v>0</v>
      </c>
      <c r="BH245" s="197">
        <f t="shared" si="7"/>
        <v>0</v>
      </c>
      <c r="BI245" s="197">
        <f t="shared" si="8"/>
        <v>0</v>
      </c>
      <c r="BJ245" s="15" t="s">
        <v>80</v>
      </c>
      <c r="BK245" s="197">
        <f t="shared" si="9"/>
        <v>0</v>
      </c>
      <c r="BL245" s="15" t="s">
        <v>135</v>
      </c>
      <c r="BM245" s="196" t="s">
        <v>327</v>
      </c>
    </row>
    <row r="246" spans="2:65" s="1" customFormat="1" ht="24" customHeight="1">
      <c r="B246" s="32"/>
      <c r="C246" s="185" t="s">
        <v>328</v>
      </c>
      <c r="D246" s="185" t="s">
        <v>130</v>
      </c>
      <c r="E246" s="186" t="s">
        <v>329</v>
      </c>
      <c r="F246" s="187" t="s">
        <v>330</v>
      </c>
      <c r="G246" s="188" t="s">
        <v>133</v>
      </c>
      <c r="H246" s="189">
        <v>1</v>
      </c>
      <c r="I246" s="190"/>
      <c r="J246" s="191">
        <f t="shared" si="0"/>
        <v>0</v>
      </c>
      <c r="K246" s="187" t="s">
        <v>134</v>
      </c>
      <c r="L246" s="36"/>
      <c r="M246" s="192" t="s">
        <v>1</v>
      </c>
      <c r="N246" s="193" t="s">
        <v>40</v>
      </c>
      <c r="O246" s="64"/>
      <c r="P246" s="194">
        <f t="shared" si="1"/>
        <v>0</v>
      </c>
      <c r="Q246" s="194">
        <v>0</v>
      </c>
      <c r="R246" s="194">
        <f t="shared" si="2"/>
        <v>0</v>
      </c>
      <c r="S246" s="194">
        <v>0</v>
      </c>
      <c r="T246" s="195">
        <f t="shared" si="3"/>
        <v>0</v>
      </c>
      <c r="AR246" s="196" t="s">
        <v>135</v>
      </c>
      <c r="AT246" s="196" t="s">
        <v>130</v>
      </c>
      <c r="AU246" s="196" t="s">
        <v>82</v>
      </c>
      <c r="AY246" s="15" t="s">
        <v>127</v>
      </c>
      <c r="BE246" s="197">
        <f t="shared" si="4"/>
        <v>0</v>
      </c>
      <c r="BF246" s="197">
        <f t="shared" si="5"/>
        <v>0</v>
      </c>
      <c r="BG246" s="197">
        <f t="shared" si="6"/>
        <v>0</v>
      </c>
      <c r="BH246" s="197">
        <f t="shared" si="7"/>
        <v>0</v>
      </c>
      <c r="BI246" s="197">
        <f t="shared" si="8"/>
        <v>0</v>
      </c>
      <c r="BJ246" s="15" t="s">
        <v>80</v>
      </c>
      <c r="BK246" s="197">
        <f t="shared" si="9"/>
        <v>0</v>
      </c>
      <c r="BL246" s="15" t="s">
        <v>135</v>
      </c>
      <c r="BM246" s="196" t="s">
        <v>331</v>
      </c>
    </row>
    <row r="247" spans="2:65" s="1" customFormat="1" ht="16.5" customHeight="1">
      <c r="B247" s="32"/>
      <c r="C247" s="223" t="s">
        <v>332</v>
      </c>
      <c r="D247" s="223" t="s">
        <v>273</v>
      </c>
      <c r="E247" s="224" t="s">
        <v>333</v>
      </c>
      <c r="F247" s="225" t="s">
        <v>334</v>
      </c>
      <c r="G247" s="226" t="s">
        <v>133</v>
      </c>
      <c r="H247" s="227">
        <v>1</v>
      </c>
      <c r="I247" s="228"/>
      <c r="J247" s="229">
        <f t="shared" si="0"/>
        <v>0</v>
      </c>
      <c r="K247" s="225" t="s">
        <v>134</v>
      </c>
      <c r="L247" s="230"/>
      <c r="M247" s="231" t="s">
        <v>1</v>
      </c>
      <c r="N247" s="232" t="s">
        <v>40</v>
      </c>
      <c r="O247" s="64"/>
      <c r="P247" s="194">
        <f t="shared" si="1"/>
        <v>0</v>
      </c>
      <c r="Q247" s="194">
        <v>2.8999999999999998E-3</v>
      </c>
      <c r="R247" s="194">
        <f t="shared" si="2"/>
        <v>2.8999999999999998E-3</v>
      </c>
      <c r="S247" s="194">
        <v>0</v>
      </c>
      <c r="T247" s="195">
        <f t="shared" si="3"/>
        <v>0</v>
      </c>
      <c r="AR247" s="196" t="s">
        <v>305</v>
      </c>
      <c r="AT247" s="196" t="s">
        <v>273</v>
      </c>
      <c r="AU247" s="196" t="s">
        <v>82</v>
      </c>
      <c r="AY247" s="15" t="s">
        <v>127</v>
      </c>
      <c r="BE247" s="197">
        <f t="shared" si="4"/>
        <v>0</v>
      </c>
      <c r="BF247" s="197">
        <f t="shared" si="5"/>
        <v>0</v>
      </c>
      <c r="BG247" s="197">
        <f t="shared" si="6"/>
        <v>0</v>
      </c>
      <c r="BH247" s="197">
        <f t="shared" si="7"/>
        <v>0</v>
      </c>
      <c r="BI247" s="197">
        <f t="shared" si="8"/>
        <v>0</v>
      </c>
      <c r="BJ247" s="15" t="s">
        <v>80</v>
      </c>
      <c r="BK247" s="197">
        <f t="shared" si="9"/>
        <v>0</v>
      </c>
      <c r="BL247" s="15" t="s">
        <v>135</v>
      </c>
      <c r="BM247" s="196" t="s">
        <v>335</v>
      </c>
    </row>
    <row r="248" spans="2:65" s="1" customFormat="1" ht="24" customHeight="1">
      <c r="B248" s="32"/>
      <c r="C248" s="185" t="s">
        <v>336</v>
      </c>
      <c r="D248" s="185" t="s">
        <v>130</v>
      </c>
      <c r="E248" s="186" t="s">
        <v>337</v>
      </c>
      <c r="F248" s="187" t="s">
        <v>338</v>
      </c>
      <c r="G248" s="188" t="s">
        <v>133</v>
      </c>
      <c r="H248" s="189">
        <v>1</v>
      </c>
      <c r="I248" s="190"/>
      <c r="J248" s="191">
        <f t="shared" si="0"/>
        <v>0</v>
      </c>
      <c r="K248" s="187" t="s">
        <v>134</v>
      </c>
      <c r="L248" s="36"/>
      <c r="M248" s="192" t="s">
        <v>1</v>
      </c>
      <c r="N248" s="193" t="s">
        <v>40</v>
      </c>
      <c r="O248" s="64"/>
      <c r="P248" s="194">
        <f t="shared" si="1"/>
        <v>0</v>
      </c>
      <c r="Q248" s="194">
        <v>2.3765000000000001</v>
      </c>
      <c r="R248" s="194">
        <f t="shared" si="2"/>
        <v>2.3765000000000001</v>
      </c>
      <c r="S248" s="194">
        <v>0</v>
      </c>
      <c r="T248" s="195">
        <f t="shared" si="3"/>
        <v>0</v>
      </c>
      <c r="AR248" s="196" t="s">
        <v>135</v>
      </c>
      <c r="AT248" s="196" t="s">
        <v>130</v>
      </c>
      <c r="AU248" s="196" t="s">
        <v>82</v>
      </c>
      <c r="AY248" s="15" t="s">
        <v>127</v>
      </c>
      <c r="BE248" s="197">
        <f t="shared" si="4"/>
        <v>0</v>
      </c>
      <c r="BF248" s="197">
        <f t="shared" si="5"/>
        <v>0</v>
      </c>
      <c r="BG248" s="197">
        <f t="shared" si="6"/>
        <v>0</v>
      </c>
      <c r="BH248" s="197">
        <f t="shared" si="7"/>
        <v>0</v>
      </c>
      <c r="BI248" s="197">
        <f t="shared" si="8"/>
        <v>0</v>
      </c>
      <c r="BJ248" s="15" t="s">
        <v>80</v>
      </c>
      <c r="BK248" s="197">
        <f t="shared" si="9"/>
        <v>0</v>
      </c>
      <c r="BL248" s="15" t="s">
        <v>135</v>
      </c>
      <c r="BM248" s="196" t="s">
        <v>339</v>
      </c>
    </row>
    <row r="249" spans="2:65" s="1" customFormat="1" ht="27.75" customHeight="1">
      <c r="B249" s="32"/>
      <c r="C249" s="223" t="s">
        <v>340</v>
      </c>
      <c r="D249" s="223" t="s">
        <v>273</v>
      </c>
      <c r="E249" s="224" t="s">
        <v>341</v>
      </c>
      <c r="F249" s="225" t="s">
        <v>342</v>
      </c>
      <c r="G249" s="226" t="s">
        <v>133</v>
      </c>
      <c r="H249" s="227">
        <v>1</v>
      </c>
      <c r="I249" s="228"/>
      <c r="J249" s="229">
        <f t="shared" si="0"/>
        <v>0</v>
      </c>
      <c r="K249" s="225" t="s">
        <v>134</v>
      </c>
      <c r="L249" s="230"/>
      <c r="M249" s="231" t="s">
        <v>1</v>
      </c>
      <c r="N249" s="232" t="s">
        <v>40</v>
      </c>
      <c r="O249" s="64"/>
      <c r="P249" s="194">
        <f t="shared" si="1"/>
        <v>0</v>
      </c>
      <c r="Q249" s="194">
        <v>1.0349999999999999</v>
      </c>
      <c r="R249" s="194">
        <f t="shared" si="2"/>
        <v>1.0349999999999999</v>
      </c>
      <c r="S249" s="194">
        <v>0</v>
      </c>
      <c r="T249" s="195">
        <f t="shared" si="3"/>
        <v>0</v>
      </c>
      <c r="AR249" s="196" t="s">
        <v>305</v>
      </c>
      <c r="AT249" s="196" t="s">
        <v>273</v>
      </c>
      <c r="AU249" s="196" t="s">
        <v>82</v>
      </c>
      <c r="AY249" s="15" t="s">
        <v>127</v>
      </c>
      <c r="BE249" s="197">
        <f t="shared" si="4"/>
        <v>0</v>
      </c>
      <c r="BF249" s="197">
        <f t="shared" si="5"/>
        <v>0</v>
      </c>
      <c r="BG249" s="197">
        <f t="shared" si="6"/>
        <v>0</v>
      </c>
      <c r="BH249" s="197">
        <f t="shared" si="7"/>
        <v>0</v>
      </c>
      <c r="BI249" s="197">
        <f t="shared" si="8"/>
        <v>0</v>
      </c>
      <c r="BJ249" s="15" t="s">
        <v>80</v>
      </c>
      <c r="BK249" s="197">
        <f t="shared" si="9"/>
        <v>0</v>
      </c>
      <c r="BL249" s="15" t="s">
        <v>135</v>
      </c>
      <c r="BM249" s="196" t="s">
        <v>343</v>
      </c>
    </row>
    <row r="250" spans="2:65" s="1" customFormat="1" ht="19.5">
      <c r="B250" s="32"/>
      <c r="C250" s="33"/>
      <c r="D250" s="200" t="s">
        <v>253</v>
      </c>
      <c r="E250" s="33"/>
      <c r="F250" s="221" t="s">
        <v>344</v>
      </c>
      <c r="G250" s="33"/>
      <c r="H250" s="33"/>
      <c r="I250" s="103"/>
      <c r="J250" s="33"/>
      <c r="K250" s="33"/>
      <c r="L250" s="36"/>
      <c r="M250" s="222"/>
      <c r="N250" s="64"/>
      <c r="O250" s="64"/>
      <c r="P250" s="64"/>
      <c r="Q250" s="64"/>
      <c r="R250" s="64"/>
      <c r="S250" s="64"/>
      <c r="T250" s="65"/>
      <c r="AT250" s="15" t="s">
        <v>253</v>
      </c>
      <c r="AU250" s="15" t="s">
        <v>82</v>
      </c>
    </row>
    <row r="251" spans="2:65" s="11" customFormat="1" ht="22.9" customHeight="1">
      <c r="B251" s="169"/>
      <c r="C251" s="170"/>
      <c r="D251" s="171" t="s">
        <v>74</v>
      </c>
      <c r="E251" s="183" t="s">
        <v>345</v>
      </c>
      <c r="F251" s="183" t="s">
        <v>346</v>
      </c>
      <c r="G251" s="170"/>
      <c r="H251" s="170"/>
      <c r="I251" s="173"/>
      <c r="J251" s="184">
        <f>BK251</f>
        <v>0</v>
      </c>
      <c r="K251" s="170"/>
      <c r="L251" s="175"/>
      <c r="M251" s="176"/>
      <c r="N251" s="177"/>
      <c r="O251" s="177"/>
      <c r="P251" s="178">
        <f>SUM(P252:P310)</f>
        <v>0</v>
      </c>
      <c r="Q251" s="177"/>
      <c r="R251" s="178">
        <f>SUM(R252:R310)</f>
        <v>2.4399999999999999E-3</v>
      </c>
      <c r="S251" s="177"/>
      <c r="T251" s="179">
        <f>SUM(T252:T310)</f>
        <v>221.70948299999998</v>
      </c>
      <c r="AR251" s="180" t="s">
        <v>80</v>
      </c>
      <c r="AT251" s="181" t="s">
        <v>74</v>
      </c>
      <c r="AU251" s="181" t="s">
        <v>80</v>
      </c>
      <c r="AY251" s="180" t="s">
        <v>127</v>
      </c>
      <c r="BK251" s="182">
        <f>SUM(BK252:BK310)</f>
        <v>0</v>
      </c>
    </row>
    <row r="252" spans="2:65" s="1" customFormat="1" ht="24" customHeight="1">
      <c r="B252" s="32"/>
      <c r="C252" s="185" t="s">
        <v>347</v>
      </c>
      <c r="D252" s="185" t="s">
        <v>130</v>
      </c>
      <c r="E252" s="186" t="s">
        <v>348</v>
      </c>
      <c r="F252" s="187" t="s">
        <v>349</v>
      </c>
      <c r="G252" s="188" t="s">
        <v>162</v>
      </c>
      <c r="H252" s="189">
        <v>188</v>
      </c>
      <c r="I252" s="190"/>
      <c r="J252" s="191">
        <f>ROUND(I252*H252,2)</f>
        <v>0</v>
      </c>
      <c r="K252" s="187" t="s">
        <v>134</v>
      </c>
      <c r="L252" s="36"/>
      <c r="M252" s="192" t="s">
        <v>1</v>
      </c>
      <c r="N252" s="193" t="s">
        <v>40</v>
      </c>
      <c r="O252" s="64"/>
      <c r="P252" s="194">
        <f>O252*H252</f>
        <v>0</v>
      </c>
      <c r="Q252" s="194">
        <v>0</v>
      </c>
      <c r="R252" s="194">
        <f>Q252*H252</f>
        <v>0</v>
      </c>
      <c r="S252" s="194">
        <v>0</v>
      </c>
      <c r="T252" s="195">
        <f>S252*H252</f>
        <v>0</v>
      </c>
      <c r="AR252" s="196" t="s">
        <v>135</v>
      </c>
      <c r="AT252" s="196" t="s">
        <v>130</v>
      </c>
      <c r="AU252" s="196" t="s">
        <v>82</v>
      </c>
      <c r="AY252" s="15" t="s">
        <v>127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5" t="s">
        <v>80</v>
      </c>
      <c r="BK252" s="197">
        <f>ROUND(I252*H252,2)</f>
        <v>0</v>
      </c>
      <c r="BL252" s="15" t="s">
        <v>135</v>
      </c>
      <c r="BM252" s="196" t="s">
        <v>350</v>
      </c>
    </row>
    <row r="253" spans="2:65" s="12" customFormat="1" ht="11.25">
      <c r="B253" s="198"/>
      <c r="C253" s="199"/>
      <c r="D253" s="200" t="s">
        <v>142</v>
      </c>
      <c r="E253" s="201" t="s">
        <v>1</v>
      </c>
      <c r="F253" s="202" t="s">
        <v>351</v>
      </c>
      <c r="G253" s="199"/>
      <c r="H253" s="203">
        <v>188</v>
      </c>
      <c r="I253" s="204"/>
      <c r="J253" s="199"/>
      <c r="K253" s="199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142</v>
      </c>
      <c r="AU253" s="209" t="s">
        <v>82</v>
      </c>
      <c r="AV253" s="12" t="s">
        <v>82</v>
      </c>
      <c r="AW253" s="12" t="s">
        <v>30</v>
      </c>
      <c r="AX253" s="12" t="s">
        <v>80</v>
      </c>
      <c r="AY253" s="209" t="s">
        <v>127</v>
      </c>
    </row>
    <row r="254" spans="2:65" s="1" customFormat="1" ht="24" customHeight="1">
      <c r="B254" s="32"/>
      <c r="C254" s="185" t="s">
        <v>352</v>
      </c>
      <c r="D254" s="185" t="s">
        <v>130</v>
      </c>
      <c r="E254" s="186" t="s">
        <v>353</v>
      </c>
      <c r="F254" s="187" t="s">
        <v>354</v>
      </c>
      <c r="G254" s="188" t="s">
        <v>162</v>
      </c>
      <c r="H254" s="189">
        <v>16920</v>
      </c>
      <c r="I254" s="190"/>
      <c r="J254" s="191">
        <f>ROUND(I254*H254,2)</f>
        <v>0</v>
      </c>
      <c r="K254" s="187" t="s">
        <v>134</v>
      </c>
      <c r="L254" s="36"/>
      <c r="M254" s="192" t="s">
        <v>1</v>
      </c>
      <c r="N254" s="193" t="s">
        <v>40</v>
      </c>
      <c r="O254" s="64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AR254" s="196" t="s">
        <v>135</v>
      </c>
      <c r="AT254" s="196" t="s">
        <v>130</v>
      </c>
      <c r="AU254" s="196" t="s">
        <v>82</v>
      </c>
      <c r="AY254" s="15" t="s">
        <v>127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5" t="s">
        <v>80</v>
      </c>
      <c r="BK254" s="197">
        <f>ROUND(I254*H254,2)</f>
        <v>0</v>
      </c>
      <c r="BL254" s="15" t="s">
        <v>135</v>
      </c>
      <c r="BM254" s="196" t="s">
        <v>355</v>
      </c>
    </row>
    <row r="255" spans="2:65" s="12" customFormat="1" ht="11.25">
      <c r="B255" s="198"/>
      <c r="C255" s="199"/>
      <c r="D255" s="200" t="s">
        <v>142</v>
      </c>
      <c r="E255" s="201" t="s">
        <v>1</v>
      </c>
      <c r="F255" s="202" t="s">
        <v>356</v>
      </c>
      <c r="G255" s="199"/>
      <c r="H255" s="203">
        <v>16920</v>
      </c>
      <c r="I255" s="204"/>
      <c r="J255" s="199"/>
      <c r="K255" s="199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142</v>
      </c>
      <c r="AU255" s="209" t="s">
        <v>82</v>
      </c>
      <c r="AV255" s="12" t="s">
        <v>82</v>
      </c>
      <c r="AW255" s="12" t="s">
        <v>30</v>
      </c>
      <c r="AX255" s="12" t="s">
        <v>80</v>
      </c>
      <c r="AY255" s="209" t="s">
        <v>127</v>
      </c>
    </row>
    <row r="256" spans="2:65" s="1" customFormat="1" ht="24" customHeight="1">
      <c r="B256" s="32"/>
      <c r="C256" s="185" t="s">
        <v>357</v>
      </c>
      <c r="D256" s="185" t="s">
        <v>130</v>
      </c>
      <c r="E256" s="186" t="s">
        <v>358</v>
      </c>
      <c r="F256" s="187" t="s">
        <v>359</v>
      </c>
      <c r="G256" s="188" t="s">
        <v>162</v>
      </c>
      <c r="H256" s="189">
        <v>188</v>
      </c>
      <c r="I256" s="190"/>
      <c r="J256" s="191">
        <f>ROUND(I256*H256,2)</f>
        <v>0</v>
      </c>
      <c r="K256" s="187" t="s">
        <v>134</v>
      </c>
      <c r="L256" s="36"/>
      <c r="M256" s="192" t="s">
        <v>1</v>
      </c>
      <c r="N256" s="193" t="s">
        <v>40</v>
      </c>
      <c r="O256" s="64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AR256" s="196" t="s">
        <v>135</v>
      </c>
      <c r="AT256" s="196" t="s">
        <v>130</v>
      </c>
      <c r="AU256" s="196" t="s">
        <v>82</v>
      </c>
      <c r="AY256" s="15" t="s">
        <v>127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5" t="s">
        <v>80</v>
      </c>
      <c r="BK256" s="197">
        <f>ROUND(I256*H256,2)</f>
        <v>0</v>
      </c>
      <c r="BL256" s="15" t="s">
        <v>135</v>
      </c>
      <c r="BM256" s="196" t="s">
        <v>360</v>
      </c>
    </row>
    <row r="257" spans="2:65" s="12" customFormat="1" ht="11.25">
      <c r="B257" s="198"/>
      <c r="C257" s="199"/>
      <c r="D257" s="200" t="s">
        <v>142</v>
      </c>
      <c r="E257" s="201" t="s">
        <v>1</v>
      </c>
      <c r="F257" s="202" t="s">
        <v>351</v>
      </c>
      <c r="G257" s="199"/>
      <c r="H257" s="203">
        <v>188</v>
      </c>
      <c r="I257" s="204"/>
      <c r="J257" s="199"/>
      <c r="K257" s="199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142</v>
      </c>
      <c r="AU257" s="209" t="s">
        <v>82</v>
      </c>
      <c r="AV257" s="12" t="s">
        <v>82</v>
      </c>
      <c r="AW257" s="12" t="s">
        <v>30</v>
      </c>
      <c r="AX257" s="12" t="s">
        <v>80</v>
      </c>
      <c r="AY257" s="209" t="s">
        <v>127</v>
      </c>
    </row>
    <row r="258" spans="2:65" s="1" customFormat="1" ht="24" customHeight="1">
      <c r="B258" s="32"/>
      <c r="C258" s="185" t="s">
        <v>361</v>
      </c>
      <c r="D258" s="185" t="s">
        <v>130</v>
      </c>
      <c r="E258" s="186" t="s">
        <v>362</v>
      </c>
      <c r="F258" s="187" t="s">
        <v>363</v>
      </c>
      <c r="G258" s="188" t="s">
        <v>140</v>
      </c>
      <c r="H258" s="189">
        <v>127.4</v>
      </c>
      <c r="I258" s="190"/>
      <c r="J258" s="191">
        <f>ROUND(I258*H258,2)</f>
        <v>0</v>
      </c>
      <c r="K258" s="187" t="s">
        <v>134</v>
      </c>
      <c r="L258" s="36"/>
      <c r="M258" s="192" t="s">
        <v>1</v>
      </c>
      <c r="N258" s="193" t="s">
        <v>40</v>
      </c>
      <c r="O258" s="64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AR258" s="196" t="s">
        <v>135</v>
      </c>
      <c r="AT258" s="196" t="s">
        <v>130</v>
      </c>
      <c r="AU258" s="196" t="s">
        <v>82</v>
      </c>
      <c r="AY258" s="15" t="s">
        <v>127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5" t="s">
        <v>80</v>
      </c>
      <c r="BK258" s="197">
        <f>ROUND(I258*H258,2)</f>
        <v>0</v>
      </c>
      <c r="BL258" s="15" t="s">
        <v>135</v>
      </c>
      <c r="BM258" s="196" t="s">
        <v>364</v>
      </c>
    </row>
    <row r="259" spans="2:65" s="12" customFormat="1" ht="11.25">
      <c r="B259" s="198"/>
      <c r="C259" s="199"/>
      <c r="D259" s="200" t="s">
        <v>142</v>
      </c>
      <c r="E259" s="201" t="s">
        <v>1</v>
      </c>
      <c r="F259" s="202" t="s">
        <v>365</v>
      </c>
      <c r="G259" s="199"/>
      <c r="H259" s="203">
        <v>127.4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142</v>
      </c>
      <c r="AU259" s="209" t="s">
        <v>82</v>
      </c>
      <c r="AV259" s="12" t="s">
        <v>82</v>
      </c>
      <c r="AW259" s="12" t="s">
        <v>30</v>
      </c>
      <c r="AX259" s="12" t="s">
        <v>80</v>
      </c>
      <c r="AY259" s="209" t="s">
        <v>127</v>
      </c>
    </row>
    <row r="260" spans="2:65" s="1" customFormat="1" ht="24" customHeight="1">
      <c r="B260" s="32"/>
      <c r="C260" s="185" t="s">
        <v>366</v>
      </c>
      <c r="D260" s="185" t="s">
        <v>130</v>
      </c>
      <c r="E260" s="186" t="s">
        <v>367</v>
      </c>
      <c r="F260" s="187" t="s">
        <v>368</v>
      </c>
      <c r="G260" s="188" t="s">
        <v>140</v>
      </c>
      <c r="H260" s="189">
        <v>11466</v>
      </c>
      <c r="I260" s="190"/>
      <c r="J260" s="191">
        <f>ROUND(I260*H260,2)</f>
        <v>0</v>
      </c>
      <c r="K260" s="187" t="s">
        <v>134</v>
      </c>
      <c r="L260" s="36"/>
      <c r="M260" s="192" t="s">
        <v>1</v>
      </c>
      <c r="N260" s="193" t="s">
        <v>40</v>
      </c>
      <c r="O260" s="64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AR260" s="196" t="s">
        <v>135</v>
      </c>
      <c r="AT260" s="196" t="s">
        <v>130</v>
      </c>
      <c r="AU260" s="196" t="s">
        <v>82</v>
      </c>
      <c r="AY260" s="15" t="s">
        <v>127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5" t="s">
        <v>80</v>
      </c>
      <c r="BK260" s="197">
        <f>ROUND(I260*H260,2)</f>
        <v>0</v>
      </c>
      <c r="BL260" s="15" t="s">
        <v>135</v>
      </c>
      <c r="BM260" s="196" t="s">
        <v>369</v>
      </c>
    </row>
    <row r="261" spans="2:65" s="12" customFormat="1" ht="11.25">
      <c r="B261" s="198"/>
      <c r="C261" s="199"/>
      <c r="D261" s="200" t="s">
        <v>142</v>
      </c>
      <c r="E261" s="201" t="s">
        <v>1</v>
      </c>
      <c r="F261" s="202" t="s">
        <v>370</v>
      </c>
      <c r="G261" s="199"/>
      <c r="H261" s="203">
        <v>11466</v>
      </c>
      <c r="I261" s="204"/>
      <c r="J261" s="199"/>
      <c r="K261" s="199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142</v>
      </c>
      <c r="AU261" s="209" t="s">
        <v>82</v>
      </c>
      <c r="AV261" s="12" t="s">
        <v>82</v>
      </c>
      <c r="AW261" s="12" t="s">
        <v>30</v>
      </c>
      <c r="AX261" s="12" t="s">
        <v>80</v>
      </c>
      <c r="AY261" s="209" t="s">
        <v>127</v>
      </c>
    </row>
    <row r="262" spans="2:65" s="1" customFormat="1" ht="24" customHeight="1">
      <c r="B262" s="32"/>
      <c r="C262" s="185" t="s">
        <v>371</v>
      </c>
      <c r="D262" s="185" t="s">
        <v>130</v>
      </c>
      <c r="E262" s="186" t="s">
        <v>372</v>
      </c>
      <c r="F262" s="187" t="s">
        <v>373</v>
      </c>
      <c r="G262" s="188" t="s">
        <v>140</v>
      </c>
      <c r="H262" s="189">
        <v>127.4</v>
      </c>
      <c r="I262" s="190"/>
      <c r="J262" s="191">
        <f>ROUND(I262*H262,2)</f>
        <v>0</v>
      </c>
      <c r="K262" s="187" t="s">
        <v>134</v>
      </c>
      <c r="L262" s="36"/>
      <c r="M262" s="192" t="s">
        <v>1</v>
      </c>
      <c r="N262" s="193" t="s">
        <v>40</v>
      </c>
      <c r="O262" s="64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AR262" s="196" t="s">
        <v>135</v>
      </c>
      <c r="AT262" s="196" t="s">
        <v>130</v>
      </c>
      <c r="AU262" s="196" t="s">
        <v>82</v>
      </c>
      <c r="AY262" s="15" t="s">
        <v>127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5" t="s">
        <v>80</v>
      </c>
      <c r="BK262" s="197">
        <f>ROUND(I262*H262,2)</f>
        <v>0</v>
      </c>
      <c r="BL262" s="15" t="s">
        <v>135</v>
      </c>
      <c r="BM262" s="196" t="s">
        <v>374</v>
      </c>
    </row>
    <row r="263" spans="2:65" s="12" customFormat="1" ht="11.25">
      <c r="B263" s="198"/>
      <c r="C263" s="199"/>
      <c r="D263" s="200" t="s">
        <v>142</v>
      </c>
      <c r="E263" s="201" t="s">
        <v>1</v>
      </c>
      <c r="F263" s="202" t="s">
        <v>365</v>
      </c>
      <c r="G263" s="199"/>
      <c r="H263" s="203">
        <v>127.4</v>
      </c>
      <c r="I263" s="204"/>
      <c r="J263" s="199"/>
      <c r="K263" s="199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142</v>
      </c>
      <c r="AU263" s="209" t="s">
        <v>82</v>
      </c>
      <c r="AV263" s="12" t="s">
        <v>82</v>
      </c>
      <c r="AW263" s="12" t="s">
        <v>30</v>
      </c>
      <c r="AX263" s="12" t="s">
        <v>80</v>
      </c>
      <c r="AY263" s="209" t="s">
        <v>127</v>
      </c>
    </row>
    <row r="264" spans="2:65" s="1" customFormat="1" ht="16.5" customHeight="1">
      <c r="B264" s="32"/>
      <c r="C264" s="185" t="s">
        <v>375</v>
      </c>
      <c r="D264" s="185" t="s">
        <v>130</v>
      </c>
      <c r="E264" s="186" t="s">
        <v>376</v>
      </c>
      <c r="F264" s="187" t="s">
        <v>377</v>
      </c>
      <c r="G264" s="188" t="s">
        <v>162</v>
      </c>
      <c r="H264" s="189">
        <v>188</v>
      </c>
      <c r="I264" s="190"/>
      <c r="J264" s="191">
        <f>ROUND(I264*H264,2)</f>
        <v>0</v>
      </c>
      <c r="K264" s="187" t="s">
        <v>134</v>
      </c>
      <c r="L264" s="36"/>
      <c r="M264" s="192" t="s">
        <v>1</v>
      </c>
      <c r="N264" s="193" t="s">
        <v>40</v>
      </c>
      <c r="O264" s="64"/>
      <c r="P264" s="194">
        <f>O264*H264</f>
        <v>0</v>
      </c>
      <c r="Q264" s="194">
        <v>0</v>
      </c>
      <c r="R264" s="194">
        <f>Q264*H264</f>
        <v>0</v>
      </c>
      <c r="S264" s="194">
        <v>0</v>
      </c>
      <c r="T264" s="195">
        <f>S264*H264</f>
        <v>0</v>
      </c>
      <c r="AR264" s="196" t="s">
        <v>135</v>
      </c>
      <c r="AT264" s="196" t="s">
        <v>130</v>
      </c>
      <c r="AU264" s="196" t="s">
        <v>82</v>
      </c>
      <c r="AY264" s="15" t="s">
        <v>127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5" t="s">
        <v>80</v>
      </c>
      <c r="BK264" s="197">
        <f>ROUND(I264*H264,2)</f>
        <v>0</v>
      </c>
      <c r="BL264" s="15" t="s">
        <v>135</v>
      </c>
      <c r="BM264" s="196" t="s">
        <v>378</v>
      </c>
    </row>
    <row r="265" spans="2:65" s="12" customFormat="1" ht="11.25">
      <c r="B265" s="198"/>
      <c r="C265" s="199"/>
      <c r="D265" s="200" t="s">
        <v>142</v>
      </c>
      <c r="E265" s="201" t="s">
        <v>1</v>
      </c>
      <c r="F265" s="202" t="s">
        <v>351</v>
      </c>
      <c r="G265" s="199"/>
      <c r="H265" s="203">
        <v>188</v>
      </c>
      <c r="I265" s="204"/>
      <c r="J265" s="199"/>
      <c r="K265" s="199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142</v>
      </c>
      <c r="AU265" s="209" t="s">
        <v>82</v>
      </c>
      <c r="AV265" s="12" t="s">
        <v>82</v>
      </c>
      <c r="AW265" s="12" t="s">
        <v>30</v>
      </c>
      <c r="AX265" s="12" t="s">
        <v>80</v>
      </c>
      <c r="AY265" s="209" t="s">
        <v>127</v>
      </c>
    </row>
    <row r="266" spans="2:65" s="1" customFormat="1" ht="16.5" customHeight="1">
      <c r="B266" s="32"/>
      <c r="C266" s="185" t="s">
        <v>379</v>
      </c>
      <c r="D266" s="185" t="s">
        <v>130</v>
      </c>
      <c r="E266" s="186" t="s">
        <v>380</v>
      </c>
      <c r="F266" s="187" t="s">
        <v>381</v>
      </c>
      <c r="G266" s="188" t="s">
        <v>162</v>
      </c>
      <c r="H266" s="189">
        <v>16920</v>
      </c>
      <c r="I266" s="190"/>
      <c r="J266" s="191">
        <f>ROUND(I266*H266,2)</f>
        <v>0</v>
      </c>
      <c r="K266" s="187" t="s">
        <v>134</v>
      </c>
      <c r="L266" s="36"/>
      <c r="M266" s="192" t="s">
        <v>1</v>
      </c>
      <c r="N266" s="193" t="s">
        <v>40</v>
      </c>
      <c r="O266" s="64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AR266" s="196" t="s">
        <v>135</v>
      </c>
      <c r="AT266" s="196" t="s">
        <v>130</v>
      </c>
      <c r="AU266" s="196" t="s">
        <v>82</v>
      </c>
      <c r="AY266" s="15" t="s">
        <v>127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5" t="s">
        <v>80</v>
      </c>
      <c r="BK266" s="197">
        <f>ROUND(I266*H266,2)</f>
        <v>0</v>
      </c>
      <c r="BL266" s="15" t="s">
        <v>135</v>
      </c>
      <c r="BM266" s="196" t="s">
        <v>382</v>
      </c>
    </row>
    <row r="267" spans="2:65" s="12" customFormat="1" ht="11.25">
      <c r="B267" s="198"/>
      <c r="C267" s="199"/>
      <c r="D267" s="200" t="s">
        <v>142</v>
      </c>
      <c r="E267" s="201" t="s">
        <v>1</v>
      </c>
      <c r="F267" s="202" t="s">
        <v>356</v>
      </c>
      <c r="G267" s="199"/>
      <c r="H267" s="203">
        <v>16920</v>
      </c>
      <c r="I267" s="204"/>
      <c r="J267" s="199"/>
      <c r="K267" s="199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142</v>
      </c>
      <c r="AU267" s="209" t="s">
        <v>82</v>
      </c>
      <c r="AV267" s="12" t="s">
        <v>82</v>
      </c>
      <c r="AW267" s="12" t="s">
        <v>30</v>
      </c>
      <c r="AX267" s="12" t="s">
        <v>80</v>
      </c>
      <c r="AY267" s="209" t="s">
        <v>127</v>
      </c>
    </row>
    <row r="268" spans="2:65" s="1" customFormat="1" ht="16.5" customHeight="1">
      <c r="B268" s="32"/>
      <c r="C268" s="185" t="s">
        <v>383</v>
      </c>
      <c r="D268" s="185" t="s">
        <v>130</v>
      </c>
      <c r="E268" s="186" t="s">
        <v>384</v>
      </c>
      <c r="F268" s="187" t="s">
        <v>385</v>
      </c>
      <c r="G268" s="188" t="s">
        <v>162</v>
      </c>
      <c r="H268" s="189">
        <v>188</v>
      </c>
      <c r="I268" s="190"/>
      <c r="J268" s="191">
        <f>ROUND(I268*H268,2)</f>
        <v>0</v>
      </c>
      <c r="K268" s="187" t="s">
        <v>134</v>
      </c>
      <c r="L268" s="36"/>
      <c r="M268" s="192" t="s">
        <v>1</v>
      </c>
      <c r="N268" s="193" t="s">
        <v>40</v>
      </c>
      <c r="O268" s="64"/>
      <c r="P268" s="194">
        <f>O268*H268</f>
        <v>0</v>
      </c>
      <c r="Q268" s="194">
        <v>0</v>
      </c>
      <c r="R268" s="194">
        <f>Q268*H268</f>
        <v>0</v>
      </c>
      <c r="S268" s="194">
        <v>0</v>
      </c>
      <c r="T268" s="195">
        <f>S268*H268</f>
        <v>0</v>
      </c>
      <c r="AR268" s="196" t="s">
        <v>135</v>
      </c>
      <c r="AT268" s="196" t="s">
        <v>130</v>
      </c>
      <c r="AU268" s="196" t="s">
        <v>82</v>
      </c>
      <c r="AY268" s="15" t="s">
        <v>127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5" t="s">
        <v>80</v>
      </c>
      <c r="BK268" s="197">
        <f>ROUND(I268*H268,2)</f>
        <v>0</v>
      </c>
      <c r="BL268" s="15" t="s">
        <v>135</v>
      </c>
      <c r="BM268" s="196" t="s">
        <v>386</v>
      </c>
    </row>
    <row r="269" spans="2:65" s="12" customFormat="1" ht="11.25">
      <c r="B269" s="198"/>
      <c r="C269" s="199"/>
      <c r="D269" s="200" t="s">
        <v>142</v>
      </c>
      <c r="E269" s="201" t="s">
        <v>1</v>
      </c>
      <c r="F269" s="202" t="s">
        <v>351</v>
      </c>
      <c r="G269" s="199"/>
      <c r="H269" s="203">
        <v>188</v>
      </c>
      <c r="I269" s="204"/>
      <c r="J269" s="199"/>
      <c r="K269" s="199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142</v>
      </c>
      <c r="AU269" s="209" t="s">
        <v>82</v>
      </c>
      <c r="AV269" s="12" t="s">
        <v>82</v>
      </c>
      <c r="AW269" s="12" t="s">
        <v>30</v>
      </c>
      <c r="AX269" s="12" t="s">
        <v>80</v>
      </c>
      <c r="AY269" s="209" t="s">
        <v>127</v>
      </c>
    </row>
    <row r="270" spans="2:65" s="1" customFormat="1" ht="24" customHeight="1">
      <c r="B270" s="32"/>
      <c r="C270" s="185" t="s">
        <v>387</v>
      </c>
      <c r="D270" s="185" t="s">
        <v>130</v>
      </c>
      <c r="E270" s="186" t="s">
        <v>388</v>
      </c>
      <c r="F270" s="187" t="s">
        <v>389</v>
      </c>
      <c r="G270" s="188" t="s">
        <v>162</v>
      </c>
      <c r="H270" s="189">
        <v>36.4</v>
      </c>
      <c r="I270" s="190"/>
      <c r="J270" s="191">
        <f>ROUND(I270*H270,2)</f>
        <v>0</v>
      </c>
      <c r="K270" s="187" t="s">
        <v>134</v>
      </c>
      <c r="L270" s="36"/>
      <c r="M270" s="192" t="s">
        <v>1</v>
      </c>
      <c r="N270" s="193" t="s">
        <v>40</v>
      </c>
      <c r="O270" s="64"/>
      <c r="P270" s="194">
        <f>O270*H270</f>
        <v>0</v>
      </c>
      <c r="Q270" s="194">
        <v>0</v>
      </c>
      <c r="R270" s="194">
        <f>Q270*H270</f>
        <v>0</v>
      </c>
      <c r="S270" s="194">
        <v>0</v>
      </c>
      <c r="T270" s="195">
        <f>S270*H270</f>
        <v>0</v>
      </c>
      <c r="AR270" s="196" t="s">
        <v>135</v>
      </c>
      <c r="AT270" s="196" t="s">
        <v>130</v>
      </c>
      <c r="AU270" s="196" t="s">
        <v>82</v>
      </c>
      <c r="AY270" s="15" t="s">
        <v>127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5" t="s">
        <v>80</v>
      </c>
      <c r="BK270" s="197">
        <f>ROUND(I270*H270,2)</f>
        <v>0</v>
      </c>
      <c r="BL270" s="15" t="s">
        <v>135</v>
      </c>
      <c r="BM270" s="196" t="s">
        <v>390</v>
      </c>
    </row>
    <row r="271" spans="2:65" s="12" customFormat="1" ht="11.25">
      <c r="B271" s="198"/>
      <c r="C271" s="199"/>
      <c r="D271" s="200" t="s">
        <v>142</v>
      </c>
      <c r="E271" s="201" t="s">
        <v>1</v>
      </c>
      <c r="F271" s="202" t="s">
        <v>391</v>
      </c>
      <c r="G271" s="199"/>
      <c r="H271" s="203">
        <v>36.4</v>
      </c>
      <c r="I271" s="204"/>
      <c r="J271" s="199"/>
      <c r="K271" s="199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142</v>
      </c>
      <c r="AU271" s="209" t="s">
        <v>82</v>
      </c>
      <c r="AV271" s="12" t="s">
        <v>82</v>
      </c>
      <c r="AW271" s="12" t="s">
        <v>30</v>
      </c>
      <c r="AX271" s="12" t="s">
        <v>80</v>
      </c>
      <c r="AY271" s="209" t="s">
        <v>127</v>
      </c>
    </row>
    <row r="272" spans="2:65" s="1" customFormat="1" ht="24" customHeight="1">
      <c r="B272" s="32"/>
      <c r="C272" s="185" t="s">
        <v>392</v>
      </c>
      <c r="D272" s="185" t="s">
        <v>130</v>
      </c>
      <c r="E272" s="186" t="s">
        <v>393</v>
      </c>
      <c r="F272" s="187" t="s">
        <v>394</v>
      </c>
      <c r="G272" s="188" t="s">
        <v>162</v>
      </c>
      <c r="H272" s="189">
        <v>3276</v>
      </c>
      <c r="I272" s="190"/>
      <c r="J272" s="191">
        <f>ROUND(I272*H272,2)</f>
        <v>0</v>
      </c>
      <c r="K272" s="187" t="s">
        <v>134</v>
      </c>
      <c r="L272" s="36"/>
      <c r="M272" s="192" t="s">
        <v>1</v>
      </c>
      <c r="N272" s="193" t="s">
        <v>40</v>
      </c>
      <c r="O272" s="64"/>
      <c r="P272" s="194">
        <f>O272*H272</f>
        <v>0</v>
      </c>
      <c r="Q272" s="194">
        <v>0</v>
      </c>
      <c r="R272" s="194">
        <f>Q272*H272</f>
        <v>0</v>
      </c>
      <c r="S272" s="194">
        <v>0</v>
      </c>
      <c r="T272" s="195">
        <f>S272*H272</f>
        <v>0</v>
      </c>
      <c r="AR272" s="196" t="s">
        <v>135</v>
      </c>
      <c r="AT272" s="196" t="s">
        <v>130</v>
      </c>
      <c r="AU272" s="196" t="s">
        <v>82</v>
      </c>
      <c r="AY272" s="15" t="s">
        <v>127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5" t="s">
        <v>80</v>
      </c>
      <c r="BK272" s="197">
        <f>ROUND(I272*H272,2)</f>
        <v>0</v>
      </c>
      <c r="BL272" s="15" t="s">
        <v>135</v>
      </c>
      <c r="BM272" s="196" t="s">
        <v>395</v>
      </c>
    </row>
    <row r="273" spans="2:65" s="12" customFormat="1" ht="11.25">
      <c r="B273" s="198"/>
      <c r="C273" s="199"/>
      <c r="D273" s="200" t="s">
        <v>142</v>
      </c>
      <c r="E273" s="201" t="s">
        <v>1</v>
      </c>
      <c r="F273" s="202" t="s">
        <v>396</v>
      </c>
      <c r="G273" s="199"/>
      <c r="H273" s="203">
        <v>3276</v>
      </c>
      <c r="I273" s="204"/>
      <c r="J273" s="199"/>
      <c r="K273" s="199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142</v>
      </c>
      <c r="AU273" s="209" t="s">
        <v>82</v>
      </c>
      <c r="AV273" s="12" t="s">
        <v>82</v>
      </c>
      <c r="AW273" s="12" t="s">
        <v>30</v>
      </c>
      <c r="AX273" s="12" t="s">
        <v>80</v>
      </c>
      <c r="AY273" s="209" t="s">
        <v>127</v>
      </c>
    </row>
    <row r="274" spans="2:65" s="1" customFormat="1" ht="24" customHeight="1">
      <c r="B274" s="32"/>
      <c r="C274" s="185" t="s">
        <v>397</v>
      </c>
      <c r="D274" s="185" t="s">
        <v>130</v>
      </c>
      <c r="E274" s="186" t="s">
        <v>398</v>
      </c>
      <c r="F274" s="187" t="s">
        <v>399</v>
      </c>
      <c r="G274" s="188" t="s">
        <v>162</v>
      </c>
      <c r="H274" s="189">
        <v>36.4</v>
      </c>
      <c r="I274" s="190"/>
      <c r="J274" s="191">
        <f>ROUND(I274*H274,2)</f>
        <v>0</v>
      </c>
      <c r="K274" s="187" t="s">
        <v>134</v>
      </c>
      <c r="L274" s="36"/>
      <c r="M274" s="192" t="s">
        <v>1</v>
      </c>
      <c r="N274" s="193" t="s">
        <v>40</v>
      </c>
      <c r="O274" s="64"/>
      <c r="P274" s="194">
        <f>O274*H274</f>
        <v>0</v>
      </c>
      <c r="Q274" s="194">
        <v>0</v>
      </c>
      <c r="R274" s="194">
        <f>Q274*H274</f>
        <v>0</v>
      </c>
      <c r="S274" s="194">
        <v>0</v>
      </c>
      <c r="T274" s="195">
        <f>S274*H274</f>
        <v>0</v>
      </c>
      <c r="AR274" s="196" t="s">
        <v>135</v>
      </c>
      <c r="AT274" s="196" t="s">
        <v>130</v>
      </c>
      <c r="AU274" s="196" t="s">
        <v>82</v>
      </c>
      <c r="AY274" s="15" t="s">
        <v>127</v>
      </c>
      <c r="BE274" s="197">
        <f>IF(N274="základní",J274,0)</f>
        <v>0</v>
      </c>
      <c r="BF274" s="197">
        <f>IF(N274="snížená",J274,0)</f>
        <v>0</v>
      </c>
      <c r="BG274" s="197">
        <f>IF(N274="zákl. přenesená",J274,0)</f>
        <v>0</v>
      </c>
      <c r="BH274" s="197">
        <f>IF(N274="sníž. přenesená",J274,0)</f>
        <v>0</v>
      </c>
      <c r="BI274" s="197">
        <f>IF(N274="nulová",J274,0)</f>
        <v>0</v>
      </c>
      <c r="BJ274" s="15" t="s">
        <v>80</v>
      </c>
      <c r="BK274" s="197">
        <f>ROUND(I274*H274,2)</f>
        <v>0</v>
      </c>
      <c r="BL274" s="15" t="s">
        <v>135</v>
      </c>
      <c r="BM274" s="196" t="s">
        <v>400</v>
      </c>
    </row>
    <row r="275" spans="2:65" s="12" customFormat="1" ht="11.25">
      <c r="B275" s="198"/>
      <c r="C275" s="199"/>
      <c r="D275" s="200" t="s">
        <v>142</v>
      </c>
      <c r="E275" s="201" t="s">
        <v>1</v>
      </c>
      <c r="F275" s="202" t="s">
        <v>391</v>
      </c>
      <c r="G275" s="199"/>
      <c r="H275" s="203">
        <v>36.4</v>
      </c>
      <c r="I275" s="204"/>
      <c r="J275" s="199"/>
      <c r="K275" s="199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142</v>
      </c>
      <c r="AU275" s="209" t="s">
        <v>82</v>
      </c>
      <c r="AV275" s="12" t="s">
        <v>82</v>
      </c>
      <c r="AW275" s="12" t="s">
        <v>30</v>
      </c>
      <c r="AX275" s="12" t="s">
        <v>80</v>
      </c>
      <c r="AY275" s="209" t="s">
        <v>127</v>
      </c>
    </row>
    <row r="276" spans="2:65" s="1" customFormat="1" ht="16.5" customHeight="1">
      <c r="B276" s="32"/>
      <c r="C276" s="185" t="s">
        <v>401</v>
      </c>
      <c r="D276" s="185" t="s">
        <v>130</v>
      </c>
      <c r="E276" s="186" t="s">
        <v>402</v>
      </c>
      <c r="F276" s="187" t="s">
        <v>403</v>
      </c>
      <c r="G276" s="188" t="s">
        <v>140</v>
      </c>
      <c r="H276" s="189">
        <v>3.0310000000000001</v>
      </c>
      <c r="I276" s="190"/>
      <c r="J276" s="191">
        <f>ROUND(I276*H276,2)</f>
        <v>0</v>
      </c>
      <c r="K276" s="187" t="s">
        <v>134</v>
      </c>
      <c r="L276" s="36"/>
      <c r="M276" s="192" t="s">
        <v>1</v>
      </c>
      <c r="N276" s="193" t="s">
        <v>40</v>
      </c>
      <c r="O276" s="64"/>
      <c r="P276" s="194">
        <f>O276*H276</f>
        <v>0</v>
      </c>
      <c r="Q276" s="194">
        <v>0</v>
      </c>
      <c r="R276" s="194">
        <f>Q276*H276</f>
        <v>0</v>
      </c>
      <c r="S276" s="194">
        <v>2.4</v>
      </c>
      <c r="T276" s="195">
        <f>S276*H276</f>
        <v>7.2744</v>
      </c>
      <c r="AR276" s="196" t="s">
        <v>135</v>
      </c>
      <c r="AT276" s="196" t="s">
        <v>130</v>
      </c>
      <c r="AU276" s="196" t="s">
        <v>82</v>
      </c>
      <c r="AY276" s="15" t="s">
        <v>127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5" t="s">
        <v>80</v>
      </c>
      <c r="BK276" s="197">
        <f>ROUND(I276*H276,2)</f>
        <v>0</v>
      </c>
      <c r="BL276" s="15" t="s">
        <v>135</v>
      </c>
      <c r="BM276" s="196" t="s">
        <v>404</v>
      </c>
    </row>
    <row r="277" spans="2:65" s="12" customFormat="1" ht="11.25">
      <c r="B277" s="198"/>
      <c r="C277" s="199"/>
      <c r="D277" s="200" t="s">
        <v>142</v>
      </c>
      <c r="E277" s="201" t="s">
        <v>1</v>
      </c>
      <c r="F277" s="202" t="s">
        <v>405</v>
      </c>
      <c r="G277" s="199"/>
      <c r="H277" s="203">
        <v>1.0349999999999999</v>
      </c>
      <c r="I277" s="204"/>
      <c r="J277" s="199"/>
      <c r="K277" s="199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142</v>
      </c>
      <c r="AU277" s="209" t="s">
        <v>82</v>
      </c>
      <c r="AV277" s="12" t="s">
        <v>82</v>
      </c>
      <c r="AW277" s="12" t="s">
        <v>30</v>
      </c>
      <c r="AX277" s="12" t="s">
        <v>75</v>
      </c>
      <c r="AY277" s="209" t="s">
        <v>127</v>
      </c>
    </row>
    <row r="278" spans="2:65" s="12" customFormat="1" ht="11.25">
      <c r="B278" s="198"/>
      <c r="C278" s="199"/>
      <c r="D278" s="200" t="s">
        <v>142</v>
      </c>
      <c r="E278" s="201" t="s">
        <v>1</v>
      </c>
      <c r="F278" s="202" t="s">
        <v>406</v>
      </c>
      <c r="G278" s="199"/>
      <c r="H278" s="203">
        <v>1.996</v>
      </c>
      <c r="I278" s="204"/>
      <c r="J278" s="199"/>
      <c r="K278" s="199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142</v>
      </c>
      <c r="AU278" s="209" t="s">
        <v>82</v>
      </c>
      <c r="AV278" s="12" t="s">
        <v>82</v>
      </c>
      <c r="AW278" s="12" t="s">
        <v>30</v>
      </c>
      <c r="AX278" s="12" t="s">
        <v>75</v>
      </c>
      <c r="AY278" s="209" t="s">
        <v>127</v>
      </c>
    </row>
    <row r="279" spans="2:65" s="13" customFormat="1" ht="11.25">
      <c r="B279" s="210"/>
      <c r="C279" s="211"/>
      <c r="D279" s="200" t="s">
        <v>142</v>
      </c>
      <c r="E279" s="212" t="s">
        <v>1</v>
      </c>
      <c r="F279" s="213" t="s">
        <v>154</v>
      </c>
      <c r="G279" s="211"/>
      <c r="H279" s="214">
        <v>3.0309999999999997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142</v>
      </c>
      <c r="AU279" s="220" t="s">
        <v>82</v>
      </c>
      <c r="AV279" s="13" t="s">
        <v>135</v>
      </c>
      <c r="AW279" s="13" t="s">
        <v>30</v>
      </c>
      <c r="AX279" s="13" t="s">
        <v>80</v>
      </c>
      <c r="AY279" s="220" t="s">
        <v>127</v>
      </c>
    </row>
    <row r="280" spans="2:65" s="1" customFormat="1" ht="16.5" customHeight="1">
      <c r="B280" s="32"/>
      <c r="C280" s="185" t="s">
        <v>407</v>
      </c>
      <c r="D280" s="185" t="s">
        <v>130</v>
      </c>
      <c r="E280" s="186" t="s">
        <v>408</v>
      </c>
      <c r="F280" s="187" t="s">
        <v>409</v>
      </c>
      <c r="G280" s="188" t="s">
        <v>140</v>
      </c>
      <c r="H280" s="189">
        <v>27.533999999999999</v>
      </c>
      <c r="I280" s="190"/>
      <c r="J280" s="191">
        <f>ROUND(I280*H280,2)</f>
        <v>0</v>
      </c>
      <c r="K280" s="187" t="s">
        <v>134</v>
      </c>
      <c r="L280" s="36"/>
      <c r="M280" s="192" t="s">
        <v>1</v>
      </c>
      <c r="N280" s="193" t="s">
        <v>40</v>
      </c>
      <c r="O280" s="64"/>
      <c r="P280" s="194">
        <f>O280*H280</f>
        <v>0</v>
      </c>
      <c r="Q280" s="194">
        <v>0</v>
      </c>
      <c r="R280" s="194">
        <f>Q280*H280</f>
        <v>0</v>
      </c>
      <c r="S280" s="194">
        <v>2.4</v>
      </c>
      <c r="T280" s="195">
        <f>S280*H280</f>
        <v>66.081599999999995</v>
      </c>
      <c r="AR280" s="196" t="s">
        <v>135</v>
      </c>
      <c r="AT280" s="196" t="s">
        <v>130</v>
      </c>
      <c r="AU280" s="196" t="s">
        <v>82</v>
      </c>
      <c r="AY280" s="15" t="s">
        <v>127</v>
      </c>
      <c r="BE280" s="197">
        <f>IF(N280="základní",J280,0)</f>
        <v>0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5" t="s">
        <v>80</v>
      </c>
      <c r="BK280" s="197">
        <f>ROUND(I280*H280,2)</f>
        <v>0</v>
      </c>
      <c r="BL280" s="15" t="s">
        <v>135</v>
      </c>
      <c r="BM280" s="196" t="s">
        <v>410</v>
      </c>
    </row>
    <row r="281" spans="2:65" s="12" customFormat="1" ht="11.25">
      <c r="B281" s="198"/>
      <c r="C281" s="199"/>
      <c r="D281" s="200" t="s">
        <v>142</v>
      </c>
      <c r="E281" s="201" t="s">
        <v>1</v>
      </c>
      <c r="F281" s="202" t="s">
        <v>411</v>
      </c>
      <c r="G281" s="199"/>
      <c r="H281" s="203">
        <v>16.300999999999998</v>
      </c>
      <c r="I281" s="204"/>
      <c r="J281" s="199"/>
      <c r="K281" s="199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142</v>
      </c>
      <c r="AU281" s="209" t="s">
        <v>82</v>
      </c>
      <c r="AV281" s="12" t="s">
        <v>82</v>
      </c>
      <c r="AW281" s="12" t="s">
        <v>30</v>
      </c>
      <c r="AX281" s="12" t="s">
        <v>75</v>
      </c>
      <c r="AY281" s="209" t="s">
        <v>127</v>
      </c>
    </row>
    <row r="282" spans="2:65" s="12" customFormat="1" ht="11.25">
      <c r="B282" s="198"/>
      <c r="C282" s="199"/>
      <c r="D282" s="200" t="s">
        <v>142</v>
      </c>
      <c r="E282" s="201" t="s">
        <v>1</v>
      </c>
      <c r="F282" s="202" t="s">
        <v>412</v>
      </c>
      <c r="G282" s="199"/>
      <c r="H282" s="203">
        <v>11.233000000000001</v>
      </c>
      <c r="I282" s="204"/>
      <c r="J282" s="199"/>
      <c r="K282" s="199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142</v>
      </c>
      <c r="AU282" s="209" t="s">
        <v>82</v>
      </c>
      <c r="AV282" s="12" t="s">
        <v>82</v>
      </c>
      <c r="AW282" s="12" t="s">
        <v>30</v>
      </c>
      <c r="AX282" s="12" t="s">
        <v>75</v>
      </c>
      <c r="AY282" s="209" t="s">
        <v>127</v>
      </c>
    </row>
    <row r="283" spans="2:65" s="13" customFormat="1" ht="11.25">
      <c r="B283" s="210"/>
      <c r="C283" s="211"/>
      <c r="D283" s="200" t="s">
        <v>142</v>
      </c>
      <c r="E283" s="212" t="s">
        <v>1</v>
      </c>
      <c r="F283" s="213" t="s">
        <v>154</v>
      </c>
      <c r="G283" s="211"/>
      <c r="H283" s="214">
        <v>27.533999999999999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142</v>
      </c>
      <c r="AU283" s="220" t="s">
        <v>82</v>
      </c>
      <c r="AV283" s="13" t="s">
        <v>135</v>
      </c>
      <c r="AW283" s="13" t="s">
        <v>30</v>
      </c>
      <c r="AX283" s="13" t="s">
        <v>80</v>
      </c>
      <c r="AY283" s="220" t="s">
        <v>127</v>
      </c>
    </row>
    <row r="284" spans="2:65" s="1" customFormat="1" ht="36" customHeight="1">
      <c r="B284" s="32"/>
      <c r="C284" s="185" t="s">
        <v>242</v>
      </c>
      <c r="D284" s="185" t="s">
        <v>130</v>
      </c>
      <c r="E284" s="186" t="s">
        <v>413</v>
      </c>
      <c r="F284" s="187" t="s">
        <v>414</v>
      </c>
      <c r="G284" s="188" t="s">
        <v>140</v>
      </c>
      <c r="H284" s="189">
        <v>5.6349999999999998</v>
      </c>
      <c r="I284" s="190"/>
      <c r="J284" s="191">
        <f>ROUND(I284*H284,2)</f>
        <v>0</v>
      </c>
      <c r="K284" s="187" t="s">
        <v>134</v>
      </c>
      <c r="L284" s="36"/>
      <c r="M284" s="192" t="s">
        <v>1</v>
      </c>
      <c r="N284" s="193" t="s">
        <v>40</v>
      </c>
      <c r="O284" s="64"/>
      <c r="P284" s="194">
        <f>O284*H284</f>
        <v>0</v>
      </c>
      <c r="Q284" s="194">
        <v>0</v>
      </c>
      <c r="R284" s="194">
        <f>Q284*H284</f>
        <v>0</v>
      </c>
      <c r="S284" s="194">
        <v>2.2000000000000002</v>
      </c>
      <c r="T284" s="195">
        <f>S284*H284</f>
        <v>12.397</v>
      </c>
      <c r="AR284" s="196" t="s">
        <v>135</v>
      </c>
      <c r="AT284" s="196" t="s">
        <v>130</v>
      </c>
      <c r="AU284" s="196" t="s">
        <v>82</v>
      </c>
      <c r="AY284" s="15" t="s">
        <v>127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5" t="s">
        <v>80</v>
      </c>
      <c r="BK284" s="197">
        <f>ROUND(I284*H284,2)</f>
        <v>0</v>
      </c>
      <c r="BL284" s="15" t="s">
        <v>135</v>
      </c>
      <c r="BM284" s="196" t="s">
        <v>415</v>
      </c>
    </row>
    <row r="285" spans="2:65" s="12" customFormat="1" ht="11.25">
      <c r="B285" s="198"/>
      <c r="C285" s="199"/>
      <c r="D285" s="200" t="s">
        <v>142</v>
      </c>
      <c r="E285" s="201" t="s">
        <v>1</v>
      </c>
      <c r="F285" s="202" t="s">
        <v>416</v>
      </c>
      <c r="G285" s="199"/>
      <c r="H285" s="203">
        <v>5.6349999999999998</v>
      </c>
      <c r="I285" s="204"/>
      <c r="J285" s="199"/>
      <c r="K285" s="199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142</v>
      </c>
      <c r="AU285" s="209" t="s">
        <v>82</v>
      </c>
      <c r="AV285" s="12" t="s">
        <v>82</v>
      </c>
      <c r="AW285" s="12" t="s">
        <v>30</v>
      </c>
      <c r="AX285" s="12" t="s">
        <v>80</v>
      </c>
      <c r="AY285" s="209" t="s">
        <v>127</v>
      </c>
    </row>
    <row r="286" spans="2:65" s="1" customFormat="1" ht="24" customHeight="1">
      <c r="B286" s="32"/>
      <c r="C286" s="185" t="s">
        <v>417</v>
      </c>
      <c r="D286" s="185" t="s">
        <v>130</v>
      </c>
      <c r="E286" s="186" t="s">
        <v>418</v>
      </c>
      <c r="F286" s="187" t="s">
        <v>419</v>
      </c>
      <c r="G286" s="188" t="s">
        <v>140</v>
      </c>
      <c r="H286" s="189">
        <v>19.158999999999999</v>
      </c>
      <c r="I286" s="190"/>
      <c r="J286" s="191">
        <f>ROUND(I286*H286,2)</f>
        <v>0</v>
      </c>
      <c r="K286" s="187" t="s">
        <v>134</v>
      </c>
      <c r="L286" s="36"/>
      <c r="M286" s="192" t="s">
        <v>1</v>
      </c>
      <c r="N286" s="193" t="s">
        <v>40</v>
      </c>
      <c r="O286" s="64"/>
      <c r="P286" s="194">
        <f>O286*H286</f>
        <v>0</v>
      </c>
      <c r="Q286" s="194">
        <v>0</v>
      </c>
      <c r="R286" s="194">
        <f>Q286*H286</f>
        <v>0</v>
      </c>
      <c r="S286" s="194">
        <v>2.2000000000000002</v>
      </c>
      <c r="T286" s="195">
        <f>S286*H286</f>
        <v>42.149799999999999</v>
      </c>
      <c r="AR286" s="196" t="s">
        <v>135</v>
      </c>
      <c r="AT286" s="196" t="s">
        <v>130</v>
      </c>
      <c r="AU286" s="196" t="s">
        <v>82</v>
      </c>
      <c r="AY286" s="15" t="s">
        <v>127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5" t="s">
        <v>80</v>
      </c>
      <c r="BK286" s="197">
        <f>ROUND(I286*H286,2)</f>
        <v>0</v>
      </c>
      <c r="BL286" s="15" t="s">
        <v>135</v>
      </c>
      <c r="BM286" s="196" t="s">
        <v>420</v>
      </c>
    </row>
    <row r="287" spans="2:65" s="12" customFormat="1" ht="11.25">
      <c r="B287" s="198"/>
      <c r="C287" s="199"/>
      <c r="D287" s="200" t="s">
        <v>142</v>
      </c>
      <c r="E287" s="201" t="s">
        <v>1</v>
      </c>
      <c r="F287" s="202" t="s">
        <v>421</v>
      </c>
      <c r="G287" s="199"/>
      <c r="H287" s="203">
        <v>19.158999999999999</v>
      </c>
      <c r="I287" s="204"/>
      <c r="J287" s="199"/>
      <c r="K287" s="199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142</v>
      </c>
      <c r="AU287" s="209" t="s">
        <v>82</v>
      </c>
      <c r="AV287" s="12" t="s">
        <v>82</v>
      </c>
      <c r="AW287" s="12" t="s">
        <v>30</v>
      </c>
      <c r="AX287" s="12" t="s">
        <v>80</v>
      </c>
      <c r="AY287" s="209" t="s">
        <v>127</v>
      </c>
    </row>
    <row r="288" spans="2:65" s="1" customFormat="1" ht="24" customHeight="1">
      <c r="B288" s="32"/>
      <c r="C288" s="185" t="s">
        <v>422</v>
      </c>
      <c r="D288" s="185" t="s">
        <v>130</v>
      </c>
      <c r="E288" s="186" t="s">
        <v>423</v>
      </c>
      <c r="F288" s="187" t="s">
        <v>424</v>
      </c>
      <c r="G288" s="188" t="s">
        <v>140</v>
      </c>
      <c r="H288" s="189">
        <v>5.7679999999999998</v>
      </c>
      <c r="I288" s="190"/>
      <c r="J288" s="191">
        <f>ROUND(I288*H288,2)</f>
        <v>0</v>
      </c>
      <c r="K288" s="187" t="s">
        <v>134</v>
      </c>
      <c r="L288" s="36"/>
      <c r="M288" s="192" t="s">
        <v>1</v>
      </c>
      <c r="N288" s="193" t="s">
        <v>40</v>
      </c>
      <c r="O288" s="64"/>
      <c r="P288" s="194">
        <f>O288*H288</f>
        <v>0</v>
      </c>
      <c r="Q288" s="194">
        <v>0</v>
      </c>
      <c r="R288" s="194">
        <f>Q288*H288</f>
        <v>0</v>
      </c>
      <c r="S288" s="194">
        <v>2.2000000000000002</v>
      </c>
      <c r="T288" s="195">
        <f>S288*H288</f>
        <v>12.6896</v>
      </c>
      <c r="AR288" s="196" t="s">
        <v>135</v>
      </c>
      <c r="AT288" s="196" t="s">
        <v>130</v>
      </c>
      <c r="AU288" s="196" t="s">
        <v>82</v>
      </c>
      <c r="AY288" s="15" t="s">
        <v>127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5" t="s">
        <v>80</v>
      </c>
      <c r="BK288" s="197">
        <f>ROUND(I288*H288,2)</f>
        <v>0</v>
      </c>
      <c r="BL288" s="15" t="s">
        <v>135</v>
      </c>
      <c r="BM288" s="196" t="s">
        <v>425</v>
      </c>
    </row>
    <row r="289" spans="2:65" s="12" customFormat="1" ht="11.25">
      <c r="B289" s="198"/>
      <c r="C289" s="199"/>
      <c r="D289" s="200" t="s">
        <v>142</v>
      </c>
      <c r="E289" s="201" t="s">
        <v>1</v>
      </c>
      <c r="F289" s="202" t="s">
        <v>426</v>
      </c>
      <c r="G289" s="199"/>
      <c r="H289" s="203">
        <v>5.7679999999999998</v>
      </c>
      <c r="I289" s="204"/>
      <c r="J289" s="199"/>
      <c r="K289" s="199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142</v>
      </c>
      <c r="AU289" s="209" t="s">
        <v>82</v>
      </c>
      <c r="AV289" s="12" t="s">
        <v>82</v>
      </c>
      <c r="AW289" s="12" t="s">
        <v>30</v>
      </c>
      <c r="AX289" s="12" t="s">
        <v>80</v>
      </c>
      <c r="AY289" s="209" t="s">
        <v>127</v>
      </c>
    </row>
    <row r="290" spans="2:65" s="1" customFormat="1" ht="24" customHeight="1">
      <c r="B290" s="32"/>
      <c r="C290" s="185" t="s">
        <v>135</v>
      </c>
      <c r="D290" s="185" t="s">
        <v>130</v>
      </c>
      <c r="E290" s="186" t="s">
        <v>427</v>
      </c>
      <c r="F290" s="187" t="s">
        <v>428</v>
      </c>
      <c r="G290" s="188" t="s">
        <v>140</v>
      </c>
      <c r="H290" s="189">
        <v>24.927</v>
      </c>
      <c r="I290" s="190"/>
      <c r="J290" s="191">
        <f>ROUND(I290*H290,2)</f>
        <v>0</v>
      </c>
      <c r="K290" s="187" t="s">
        <v>134</v>
      </c>
      <c r="L290" s="36"/>
      <c r="M290" s="192" t="s">
        <v>1</v>
      </c>
      <c r="N290" s="193" t="s">
        <v>40</v>
      </c>
      <c r="O290" s="64"/>
      <c r="P290" s="194">
        <f>O290*H290</f>
        <v>0</v>
      </c>
      <c r="Q290" s="194">
        <v>0</v>
      </c>
      <c r="R290" s="194">
        <f>Q290*H290</f>
        <v>0</v>
      </c>
      <c r="S290" s="194">
        <v>2.9000000000000001E-2</v>
      </c>
      <c r="T290" s="195">
        <f>S290*H290</f>
        <v>0.72288300000000005</v>
      </c>
      <c r="AR290" s="196" t="s">
        <v>135</v>
      </c>
      <c r="AT290" s="196" t="s">
        <v>130</v>
      </c>
      <c r="AU290" s="196" t="s">
        <v>82</v>
      </c>
      <c r="AY290" s="15" t="s">
        <v>127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5" t="s">
        <v>80</v>
      </c>
      <c r="BK290" s="197">
        <f>ROUND(I290*H290,2)</f>
        <v>0</v>
      </c>
      <c r="BL290" s="15" t="s">
        <v>135</v>
      </c>
      <c r="BM290" s="196" t="s">
        <v>429</v>
      </c>
    </row>
    <row r="291" spans="2:65" s="12" customFormat="1" ht="11.25">
      <c r="B291" s="198"/>
      <c r="C291" s="199"/>
      <c r="D291" s="200" t="s">
        <v>142</v>
      </c>
      <c r="E291" s="201" t="s">
        <v>1</v>
      </c>
      <c r="F291" s="202" t="s">
        <v>426</v>
      </c>
      <c r="G291" s="199"/>
      <c r="H291" s="203">
        <v>5.7679999999999998</v>
      </c>
      <c r="I291" s="204"/>
      <c r="J291" s="199"/>
      <c r="K291" s="199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142</v>
      </c>
      <c r="AU291" s="209" t="s">
        <v>82</v>
      </c>
      <c r="AV291" s="12" t="s">
        <v>82</v>
      </c>
      <c r="AW291" s="12" t="s">
        <v>30</v>
      </c>
      <c r="AX291" s="12" t="s">
        <v>75</v>
      </c>
      <c r="AY291" s="209" t="s">
        <v>127</v>
      </c>
    </row>
    <row r="292" spans="2:65" s="12" customFormat="1" ht="11.25">
      <c r="B292" s="198"/>
      <c r="C292" s="199"/>
      <c r="D292" s="200" t="s">
        <v>142</v>
      </c>
      <c r="E292" s="201" t="s">
        <v>1</v>
      </c>
      <c r="F292" s="202" t="s">
        <v>421</v>
      </c>
      <c r="G292" s="199"/>
      <c r="H292" s="203">
        <v>19.158999999999999</v>
      </c>
      <c r="I292" s="204"/>
      <c r="J292" s="199"/>
      <c r="K292" s="199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142</v>
      </c>
      <c r="AU292" s="209" t="s">
        <v>82</v>
      </c>
      <c r="AV292" s="12" t="s">
        <v>82</v>
      </c>
      <c r="AW292" s="12" t="s">
        <v>30</v>
      </c>
      <c r="AX292" s="12" t="s">
        <v>75</v>
      </c>
      <c r="AY292" s="209" t="s">
        <v>127</v>
      </c>
    </row>
    <row r="293" spans="2:65" s="13" customFormat="1" ht="11.25">
      <c r="B293" s="210"/>
      <c r="C293" s="211"/>
      <c r="D293" s="200" t="s">
        <v>142</v>
      </c>
      <c r="E293" s="212" t="s">
        <v>1</v>
      </c>
      <c r="F293" s="213" t="s">
        <v>154</v>
      </c>
      <c r="G293" s="211"/>
      <c r="H293" s="214">
        <v>24.927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142</v>
      </c>
      <c r="AU293" s="220" t="s">
        <v>82</v>
      </c>
      <c r="AV293" s="13" t="s">
        <v>135</v>
      </c>
      <c r="AW293" s="13" t="s">
        <v>30</v>
      </c>
      <c r="AX293" s="13" t="s">
        <v>80</v>
      </c>
      <c r="AY293" s="220" t="s">
        <v>127</v>
      </c>
    </row>
    <row r="294" spans="2:65" s="1" customFormat="1" ht="24" customHeight="1">
      <c r="B294" s="32"/>
      <c r="C294" s="185" t="s">
        <v>80</v>
      </c>
      <c r="D294" s="185" t="s">
        <v>130</v>
      </c>
      <c r="E294" s="186" t="s">
        <v>430</v>
      </c>
      <c r="F294" s="187" t="s">
        <v>431</v>
      </c>
      <c r="G294" s="188" t="s">
        <v>162</v>
      </c>
      <c r="H294" s="189">
        <v>112.7</v>
      </c>
      <c r="I294" s="190"/>
      <c r="J294" s="191">
        <f>ROUND(I294*H294,2)</f>
        <v>0</v>
      </c>
      <c r="K294" s="187" t="s">
        <v>134</v>
      </c>
      <c r="L294" s="36"/>
      <c r="M294" s="192" t="s">
        <v>1</v>
      </c>
      <c r="N294" s="193" t="s">
        <v>40</v>
      </c>
      <c r="O294" s="64"/>
      <c r="P294" s="194">
        <f>O294*H294</f>
        <v>0</v>
      </c>
      <c r="Q294" s="194">
        <v>0</v>
      </c>
      <c r="R294" s="194">
        <f>Q294*H294</f>
        <v>0</v>
      </c>
      <c r="S294" s="194">
        <v>0.09</v>
      </c>
      <c r="T294" s="195">
        <f>S294*H294</f>
        <v>10.143000000000001</v>
      </c>
      <c r="AR294" s="196" t="s">
        <v>135</v>
      </c>
      <c r="AT294" s="196" t="s">
        <v>130</v>
      </c>
      <c r="AU294" s="196" t="s">
        <v>82</v>
      </c>
      <c r="AY294" s="15" t="s">
        <v>127</v>
      </c>
      <c r="BE294" s="197">
        <f>IF(N294="základní",J294,0)</f>
        <v>0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15" t="s">
        <v>80</v>
      </c>
      <c r="BK294" s="197">
        <f>ROUND(I294*H294,2)</f>
        <v>0</v>
      </c>
      <c r="BL294" s="15" t="s">
        <v>135</v>
      </c>
      <c r="BM294" s="196" t="s">
        <v>432</v>
      </c>
    </row>
    <row r="295" spans="2:65" s="12" customFormat="1" ht="11.25">
      <c r="B295" s="198"/>
      <c r="C295" s="199"/>
      <c r="D295" s="200" t="s">
        <v>142</v>
      </c>
      <c r="E295" s="201" t="s">
        <v>1</v>
      </c>
      <c r="F295" s="202" t="s">
        <v>433</v>
      </c>
      <c r="G295" s="199"/>
      <c r="H295" s="203">
        <v>112.7</v>
      </c>
      <c r="I295" s="204"/>
      <c r="J295" s="199"/>
      <c r="K295" s="199"/>
      <c r="L295" s="205"/>
      <c r="M295" s="206"/>
      <c r="N295" s="207"/>
      <c r="O295" s="207"/>
      <c r="P295" s="207"/>
      <c r="Q295" s="207"/>
      <c r="R295" s="207"/>
      <c r="S295" s="207"/>
      <c r="T295" s="208"/>
      <c r="AT295" s="209" t="s">
        <v>142</v>
      </c>
      <c r="AU295" s="209" t="s">
        <v>82</v>
      </c>
      <c r="AV295" s="12" t="s">
        <v>82</v>
      </c>
      <c r="AW295" s="12" t="s">
        <v>30</v>
      </c>
      <c r="AX295" s="12" t="s">
        <v>80</v>
      </c>
      <c r="AY295" s="209" t="s">
        <v>127</v>
      </c>
    </row>
    <row r="296" spans="2:65" s="1" customFormat="1" ht="24" customHeight="1">
      <c r="B296" s="32"/>
      <c r="C296" s="185" t="s">
        <v>82</v>
      </c>
      <c r="D296" s="185" t="s">
        <v>130</v>
      </c>
      <c r="E296" s="186" t="s">
        <v>434</v>
      </c>
      <c r="F296" s="187" t="s">
        <v>435</v>
      </c>
      <c r="G296" s="188" t="s">
        <v>162</v>
      </c>
      <c r="H296" s="189">
        <v>160.77000000000001</v>
      </c>
      <c r="I296" s="190"/>
      <c r="J296" s="191">
        <f>ROUND(I296*H296,2)</f>
        <v>0</v>
      </c>
      <c r="K296" s="187" t="s">
        <v>134</v>
      </c>
      <c r="L296" s="36"/>
      <c r="M296" s="192" t="s">
        <v>1</v>
      </c>
      <c r="N296" s="193" t="s">
        <v>40</v>
      </c>
      <c r="O296" s="64"/>
      <c r="P296" s="194">
        <f>O296*H296</f>
        <v>0</v>
      </c>
      <c r="Q296" s="194">
        <v>0</v>
      </c>
      <c r="R296" s="194">
        <f>Q296*H296</f>
        <v>0</v>
      </c>
      <c r="S296" s="194">
        <v>0.12</v>
      </c>
      <c r="T296" s="195">
        <f>S296*H296</f>
        <v>19.292400000000001</v>
      </c>
      <c r="AR296" s="196" t="s">
        <v>135</v>
      </c>
      <c r="AT296" s="196" t="s">
        <v>130</v>
      </c>
      <c r="AU296" s="196" t="s">
        <v>82</v>
      </c>
      <c r="AY296" s="15" t="s">
        <v>127</v>
      </c>
      <c r="BE296" s="197">
        <f>IF(N296="základní",J296,0)</f>
        <v>0</v>
      </c>
      <c r="BF296" s="197">
        <f>IF(N296="snížená",J296,0)</f>
        <v>0</v>
      </c>
      <c r="BG296" s="197">
        <f>IF(N296="zákl. přenesená",J296,0)</f>
        <v>0</v>
      </c>
      <c r="BH296" s="197">
        <f>IF(N296="sníž. přenesená",J296,0)</f>
        <v>0</v>
      </c>
      <c r="BI296" s="197">
        <f>IF(N296="nulová",J296,0)</f>
        <v>0</v>
      </c>
      <c r="BJ296" s="15" t="s">
        <v>80</v>
      </c>
      <c r="BK296" s="197">
        <f>ROUND(I296*H296,2)</f>
        <v>0</v>
      </c>
      <c r="BL296" s="15" t="s">
        <v>135</v>
      </c>
      <c r="BM296" s="196" t="s">
        <v>436</v>
      </c>
    </row>
    <row r="297" spans="2:65" s="12" customFormat="1" ht="11.25">
      <c r="B297" s="198"/>
      <c r="C297" s="199"/>
      <c r="D297" s="200" t="s">
        <v>142</v>
      </c>
      <c r="E297" s="201" t="s">
        <v>1</v>
      </c>
      <c r="F297" s="202" t="s">
        <v>437</v>
      </c>
      <c r="G297" s="199"/>
      <c r="H297" s="203">
        <v>48.07</v>
      </c>
      <c r="I297" s="204"/>
      <c r="J297" s="199"/>
      <c r="K297" s="199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142</v>
      </c>
      <c r="AU297" s="209" t="s">
        <v>82</v>
      </c>
      <c r="AV297" s="12" t="s">
        <v>82</v>
      </c>
      <c r="AW297" s="12" t="s">
        <v>30</v>
      </c>
      <c r="AX297" s="12" t="s">
        <v>75</v>
      </c>
      <c r="AY297" s="209" t="s">
        <v>127</v>
      </c>
    </row>
    <row r="298" spans="2:65" s="12" customFormat="1" ht="11.25">
      <c r="B298" s="198"/>
      <c r="C298" s="199"/>
      <c r="D298" s="200" t="s">
        <v>142</v>
      </c>
      <c r="E298" s="201" t="s">
        <v>1</v>
      </c>
      <c r="F298" s="202" t="s">
        <v>438</v>
      </c>
      <c r="G298" s="199"/>
      <c r="H298" s="203">
        <v>112.7</v>
      </c>
      <c r="I298" s="204"/>
      <c r="J298" s="199"/>
      <c r="K298" s="199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142</v>
      </c>
      <c r="AU298" s="209" t="s">
        <v>82</v>
      </c>
      <c r="AV298" s="12" t="s">
        <v>82</v>
      </c>
      <c r="AW298" s="12" t="s">
        <v>30</v>
      </c>
      <c r="AX298" s="12" t="s">
        <v>75</v>
      </c>
      <c r="AY298" s="209" t="s">
        <v>127</v>
      </c>
    </row>
    <row r="299" spans="2:65" s="13" customFormat="1" ht="11.25">
      <c r="B299" s="210"/>
      <c r="C299" s="211"/>
      <c r="D299" s="200" t="s">
        <v>142</v>
      </c>
      <c r="E299" s="212" t="s">
        <v>1</v>
      </c>
      <c r="F299" s="213" t="s">
        <v>154</v>
      </c>
      <c r="G299" s="211"/>
      <c r="H299" s="214">
        <v>160.77000000000001</v>
      </c>
      <c r="I299" s="215"/>
      <c r="J299" s="211"/>
      <c r="K299" s="211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142</v>
      </c>
      <c r="AU299" s="220" t="s">
        <v>82</v>
      </c>
      <c r="AV299" s="13" t="s">
        <v>135</v>
      </c>
      <c r="AW299" s="13" t="s">
        <v>30</v>
      </c>
      <c r="AX299" s="13" t="s">
        <v>80</v>
      </c>
      <c r="AY299" s="220" t="s">
        <v>127</v>
      </c>
    </row>
    <row r="300" spans="2:65" s="1" customFormat="1" ht="24" customHeight="1">
      <c r="B300" s="32"/>
      <c r="C300" s="185" t="s">
        <v>305</v>
      </c>
      <c r="D300" s="185" t="s">
        <v>130</v>
      </c>
      <c r="E300" s="186" t="s">
        <v>439</v>
      </c>
      <c r="F300" s="187" t="s">
        <v>440</v>
      </c>
      <c r="G300" s="188" t="s">
        <v>140</v>
      </c>
      <c r="H300" s="189">
        <v>1.6910000000000001</v>
      </c>
      <c r="I300" s="190"/>
      <c r="J300" s="191">
        <f>ROUND(I300*H300,2)</f>
        <v>0</v>
      </c>
      <c r="K300" s="187" t="s">
        <v>134</v>
      </c>
      <c r="L300" s="36"/>
      <c r="M300" s="192" t="s">
        <v>1</v>
      </c>
      <c r="N300" s="193" t="s">
        <v>40</v>
      </c>
      <c r="O300" s="64"/>
      <c r="P300" s="194">
        <f>O300*H300</f>
        <v>0</v>
      </c>
      <c r="Q300" s="194">
        <v>0</v>
      </c>
      <c r="R300" s="194">
        <f>Q300*H300</f>
        <v>0</v>
      </c>
      <c r="S300" s="194">
        <v>1.4</v>
      </c>
      <c r="T300" s="195">
        <f>S300*H300</f>
        <v>2.3673999999999999</v>
      </c>
      <c r="AR300" s="196" t="s">
        <v>135</v>
      </c>
      <c r="AT300" s="196" t="s">
        <v>130</v>
      </c>
      <c r="AU300" s="196" t="s">
        <v>82</v>
      </c>
      <c r="AY300" s="15" t="s">
        <v>127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5" t="s">
        <v>80</v>
      </c>
      <c r="BK300" s="197">
        <f>ROUND(I300*H300,2)</f>
        <v>0</v>
      </c>
      <c r="BL300" s="15" t="s">
        <v>135</v>
      </c>
      <c r="BM300" s="196" t="s">
        <v>441</v>
      </c>
    </row>
    <row r="301" spans="2:65" s="12" customFormat="1" ht="11.25">
      <c r="B301" s="198"/>
      <c r="C301" s="199"/>
      <c r="D301" s="200" t="s">
        <v>142</v>
      </c>
      <c r="E301" s="201" t="s">
        <v>1</v>
      </c>
      <c r="F301" s="202" t="s">
        <v>442</v>
      </c>
      <c r="G301" s="199"/>
      <c r="H301" s="203">
        <v>1.6910000000000001</v>
      </c>
      <c r="I301" s="204"/>
      <c r="J301" s="199"/>
      <c r="K301" s="199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142</v>
      </c>
      <c r="AU301" s="209" t="s">
        <v>82</v>
      </c>
      <c r="AV301" s="12" t="s">
        <v>82</v>
      </c>
      <c r="AW301" s="12" t="s">
        <v>30</v>
      </c>
      <c r="AX301" s="12" t="s">
        <v>80</v>
      </c>
      <c r="AY301" s="209" t="s">
        <v>127</v>
      </c>
    </row>
    <row r="302" spans="2:65" s="1" customFormat="1" ht="16.5" customHeight="1">
      <c r="B302" s="32"/>
      <c r="C302" s="185" t="s">
        <v>345</v>
      </c>
      <c r="D302" s="185" t="s">
        <v>130</v>
      </c>
      <c r="E302" s="186" t="s">
        <v>443</v>
      </c>
      <c r="F302" s="187" t="s">
        <v>444</v>
      </c>
      <c r="G302" s="188" t="s">
        <v>140</v>
      </c>
      <c r="H302" s="189">
        <v>32.875</v>
      </c>
      <c r="I302" s="190"/>
      <c r="J302" s="191">
        <f>ROUND(I302*H302,2)</f>
        <v>0</v>
      </c>
      <c r="K302" s="187" t="s">
        <v>134</v>
      </c>
      <c r="L302" s="36"/>
      <c r="M302" s="192" t="s">
        <v>1</v>
      </c>
      <c r="N302" s="193" t="s">
        <v>40</v>
      </c>
      <c r="O302" s="64"/>
      <c r="P302" s="194">
        <f>O302*H302</f>
        <v>0</v>
      </c>
      <c r="Q302" s="194">
        <v>0</v>
      </c>
      <c r="R302" s="194">
        <f>Q302*H302</f>
        <v>0</v>
      </c>
      <c r="S302" s="194">
        <v>1.4</v>
      </c>
      <c r="T302" s="195">
        <f>S302*H302</f>
        <v>46.024999999999999</v>
      </c>
      <c r="AR302" s="196" t="s">
        <v>135</v>
      </c>
      <c r="AT302" s="196" t="s">
        <v>130</v>
      </c>
      <c r="AU302" s="196" t="s">
        <v>82</v>
      </c>
      <c r="AY302" s="15" t="s">
        <v>127</v>
      </c>
      <c r="BE302" s="197">
        <f>IF(N302="základní",J302,0)</f>
        <v>0</v>
      </c>
      <c r="BF302" s="197">
        <f>IF(N302="snížená",J302,0)</f>
        <v>0</v>
      </c>
      <c r="BG302" s="197">
        <f>IF(N302="zákl. přenesená",J302,0)</f>
        <v>0</v>
      </c>
      <c r="BH302" s="197">
        <f>IF(N302="sníž. přenesená",J302,0)</f>
        <v>0</v>
      </c>
      <c r="BI302" s="197">
        <f>IF(N302="nulová",J302,0)</f>
        <v>0</v>
      </c>
      <c r="BJ302" s="15" t="s">
        <v>80</v>
      </c>
      <c r="BK302" s="197">
        <f>ROUND(I302*H302,2)</f>
        <v>0</v>
      </c>
      <c r="BL302" s="15" t="s">
        <v>135</v>
      </c>
      <c r="BM302" s="196" t="s">
        <v>445</v>
      </c>
    </row>
    <row r="303" spans="2:65" s="12" customFormat="1" ht="11.25">
      <c r="B303" s="198"/>
      <c r="C303" s="199"/>
      <c r="D303" s="200" t="s">
        <v>142</v>
      </c>
      <c r="E303" s="201" t="s">
        <v>1</v>
      </c>
      <c r="F303" s="202" t="s">
        <v>446</v>
      </c>
      <c r="G303" s="199"/>
      <c r="H303" s="203">
        <v>10.335000000000001</v>
      </c>
      <c r="I303" s="204"/>
      <c r="J303" s="199"/>
      <c r="K303" s="199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142</v>
      </c>
      <c r="AU303" s="209" t="s">
        <v>82</v>
      </c>
      <c r="AV303" s="12" t="s">
        <v>82</v>
      </c>
      <c r="AW303" s="12" t="s">
        <v>30</v>
      </c>
      <c r="AX303" s="12" t="s">
        <v>75</v>
      </c>
      <c r="AY303" s="209" t="s">
        <v>127</v>
      </c>
    </row>
    <row r="304" spans="2:65" s="12" customFormat="1" ht="11.25">
      <c r="B304" s="198"/>
      <c r="C304" s="199"/>
      <c r="D304" s="200" t="s">
        <v>142</v>
      </c>
      <c r="E304" s="201" t="s">
        <v>1</v>
      </c>
      <c r="F304" s="202" t="s">
        <v>447</v>
      </c>
      <c r="G304" s="199"/>
      <c r="H304" s="203">
        <v>22.54</v>
      </c>
      <c r="I304" s="204"/>
      <c r="J304" s="199"/>
      <c r="K304" s="199"/>
      <c r="L304" s="205"/>
      <c r="M304" s="206"/>
      <c r="N304" s="207"/>
      <c r="O304" s="207"/>
      <c r="P304" s="207"/>
      <c r="Q304" s="207"/>
      <c r="R304" s="207"/>
      <c r="S304" s="207"/>
      <c r="T304" s="208"/>
      <c r="AT304" s="209" t="s">
        <v>142</v>
      </c>
      <c r="AU304" s="209" t="s">
        <v>82</v>
      </c>
      <c r="AV304" s="12" t="s">
        <v>82</v>
      </c>
      <c r="AW304" s="12" t="s">
        <v>30</v>
      </c>
      <c r="AX304" s="12" t="s">
        <v>75</v>
      </c>
      <c r="AY304" s="209" t="s">
        <v>127</v>
      </c>
    </row>
    <row r="305" spans="2:65" s="13" customFormat="1" ht="11.25">
      <c r="B305" s="210"/>
      <c r="C305" s="211"/>
      <c r="D305" s="200" t="s">
        <v>142</v>
      </c>
      <c r="E305" s="212" t="s">
        <v>1</v>
      </c>
      <c r="F305" s="213" t="s">
        <v>154</v>
      </c>
      <c r="G305" s="211"/>
      <c r="H305" s="214">
        <v>32.875</v>
      </c>
      <c r="I305" s="215"/>
      <c r="J305" s="211"/>
      <c r="K305" s="211"/>
      <c r="L305" s="216"/>
      <c r="M305" s="217"/>
      <c r="N305" s="218"/>
      <c r="O305" s="218"/>
      <c r="P305" s="218"/>
      <c r="Q305" s="218"/>
      <c r="R305" s="218"/>
      <c r="S305" s="218"/>
      <c r="T305" s="219"/>
      <c r="AT305" s="220" t="s">
        <v>142</v>
      </c>
      <c r="AU305" s="220" t="s">
        <v>82</v>
      </c>
      <c r="AV305" s="13" t="s">
        <v>135</v>
      </c>
      <c r="AW305" s="13" t="s">
        <v>30</v>
      </c>
      <c r="AX305" s="13" t="s">
        <v>80</v>
      </c>
      <c r="AY305" s="220" t="s">
        <v>127</v>
      </c>
    </row>
    <row r="306" spans="2:65" s="1" customFormat="1" ht="24" customHeight="1">
      <c r="B306" s="32"/>
      <c r="C306" s="185" t="s">
        <v>448</v>
      </c>
      <c r="D306" s="185" t="s">
        <v>130</v>
      </c>
      <c r="E306" s="186" t="s">
        <v>449</v>
      </c>
      <c r="F306" s="187" t="s">
        <v>450</v>
      </c>
      <c r="G306" s="188" t="s">
        <v>133</v>
      </c>
      <c r="H306" s="189">
        <v>120.96</v>
      </c>
      <c r="I306" s="190"/>
      <c r="J306" s="191">
        <f>ROUND(I306*H306,2)</f>
        <v>0</v>
      </c>
      <c r="K306" s="187" t="s">
        <v>134</v>
      </c>
      <c r="L306" s="36"/>
      <c r="M306" s="192" t="s">
        <v>1</v>
      </c>
      <c r="N306" s="193" t="s">
        <v>40</v>
      </c>
      <c r="O306" s="64"/>
      <c r="P306" s="194">
        <f>O306*H306</f>
        <v>0</v>
      </c>
      <c r="Q306" s="194">
        <v>0</v>
      </c>
      <c r="R306" s="194">
        <f>Q306*H306</f>
        <v>0</v>
      </c>
      <c r="S306" s="194">
        <v>1.4999999999999999E-2</v>
      </c>
      <c r="T306" s="195">
        <f>S306*H306</f>
        <v>1.8143999999999998</v>
      </c>
      <c r="AR306" s="196" t="s">
        <v>135</v>
      </c>
      <c r="AT306" s="196" t="s">
        <v>130</v>
      </c>
      <c r="AU306" s="196" t="s">
        <v>82</v>
      </c>
      <c r="AY306" s="15" t="s">
        <v>127</v>
      </c>
      <c r="BE306" s="197">
        <f>IF(N306="základní",J306,0)</f>
        <v>0</v>
      </c>
      <c r="BF306" s="197">
        <f>IF(N306="snížená",J306,0)</f>
        <v>0</v>
      </c>
      <c r="BG306" s="197">
        <f>IF(N306="zákl. přenesená",J306,0)</f>
        <v>0</v>
      </c>
      <c r="BH306" s="197">
        <f>IF(N306="sníž. přenesená",J306,0)</f>
        <v>0</v>
      </c>
      <c r="BI306" s="197">
        <f>IF(N306="nulová",J306,0)</f>
        <v>0</v>
      </c>
      <c r="BJ306" s="15" t="s">
        <v>80</v>
      </c>
      <c r="BK306" s="197">
        <f>ROUND(I306*H306,2)</f>
        <v>0</v>
      </c>
      <c r="BL306" s="15" t="s">
        <v>135</v>
      </c>
      <c r="BM306" s="196" t="s">
        <v>451</v>
      </c>
    </row>
    <row r="307" spans="2:65" s="12" customFormat="1" ht="11.25">
      <c r="B307" s="198"/>
      <c r="C307" s="199"/>
      <c r="D307" s="200" t="s">
        <v>142</v>
      </c>
      <c r="E307" s="201" t="s">
        <v>1</v>
      </c>
      <c r="F307" s="202" t="s">
        <v>452</v>
      </c>
      <c r="G307" s="199"/>
      <c r="H307" s="203">
        <v>120.96</v>
      </c>
      <c r="I307" s="204"/>
      <c r="J307" s="199"/>
      <c r="K307" s="199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142</v>
      </c>
      <c r="AU307" s="209" t="s">
        <v>82</v>
      </c>
      <c r="AV307" s="12" t="s">
        <v>82</v>
      </c>
      <c r="AW307" s="12" t="s">
        <v>30</v>
      </c>
      <c r="AX307" s="12" t="s">
        <v>80</v>
      </c>
      <c r="AY307" s="209" t="s">
        <v>127</v>
      </c>
    </row>
    <row r="308" spans="2:65" s="1" customFormat="1" ht="24" customHeight="1">
      <c r="B308" s="32"/>
      <c r="C308" s="185" t="s">
        <v>453</v>
      </c>
      <c r="D308" s="185" t="s">
        <v>130</v>
      </c>
      <c r="E308" s="186" t="s">
        <v>454</v>
      </c>
      <c r="F308" s="187" t="s">
        <v>455</v>
      </c>
      <c r="G308" s="188" t="s">
        <v>179</v>
      </c>
      <c r="H308" s="189">
        <v>2</v>
      </c>
      <c r="I308" s="190"/>
      <c r="J308" s="191">
        <f>ROUND(I308*H308,2)</f>
        <v>0</v>
      </c>
      <c r="K308" s="187" t="s">
        <v>134</v>
      </c>
      <c r="L308" s="36"/>
      <c r="M308" s="192" t="s">
        <v>1</v>
      </c>
      <c r="N308" s="193" t="s">
        <v>40</v>
      </c>
      <c r="O308" s="64"/>
      <c r="P308" s="194">
        <f>O308*H308</f>
        <v>0</v>
      </c>
      <c r="Q308" s="194">
        <v>1.2199999999999999E-3</v>
      </c>
      <c r="R308" s="194">
        <f>Q308*H308</f>
        <v>2.4399999999999999E-3</v>
      </c>
      <c r="S308" s="194">
        <v>7.0000000000000007E-2</v>
      </c>
      <c r="T308" s="195">
        <f>S308*H308</f>
        <v>0.14000000000000001</v>
      </c>
      <c r="AR308" s="196" t="s">
        <v>135</v>
      </c>
      <c r="AT308" s="196" t="s">
        <v>130</v>
      </c>
      <c r="AU308" s="196" t="s">
        <v>82</v>
      </c>
      <c r="AY308" s="15" t="s">
        <v>127</v>
      </c>
      <c r="BE308" s="197">
        <f>IF(N308="základní",J308,0)</f>
        <v>0</v>
      </c>
      <c r="BF308" s="197">
        <f>IF(N308="snížená",J308,0)</f>
        <v>0</v>
      </c>
      <c r="BG308" s="197">
        <f>IF(N308="zákl. přenesená",J308,0)</f>
        <v>0</v>
      </c>
      <c r="BH308" s="197">
        <f>IF(N308="sníž. přenesená",J308,0)</f>
        <v>0</v>
      </c>
      <c r="BI308" s="197">
        <f>IF(N308="nulová",J308,0)</f>
        <v>0</v>
      </c>
      <c r="BJ308" s="15" t="s">
        <v>80</v>
      </c>
      <c r="BK308" s="197">
        <f>ROUND(I308*H308,2)</f>
        <v>0</v>
      </c>
      <c r="BL308" s="15" t="s">
        <v>135</v>
      </c>
      <c r="BM308" s="196" t="s">
        <v>456</v>
      </c>
    </row>
    <row r="309" spans="2:65" s="1" customFormat="1" ht="24" customHeight="1">
      <c r="B309" s="32"/>
      <c r="C309" s="185" t="s">
        <v>457</v>
      </c>
      <c r="D309" s="185" t="s">
        <v>130</v>
      </c>
      <c r="E309" s="186" t="s">
        <v>458</v>
      </c>
      <c r="F309" s="187" t="s">
        <v>459</v>
      </c>
      <c r="G309" s="188" t="s">
        <v>162</v>
      </c>
      <c r="H309" s="189">
        <v>12.24</v>
      </c>
      <c r="I309" s="190"/>
      <c r="J309" s="191">
        <f>ROUND(I309*H309,2)</f>
        <v>0</v>
      </c>
      <c r="K309" s="187" t="s">
        <v>134</v>
      </c>
      <c r="L309" s="36"/>
      <c r="M309" s="192" t="s">
        <v>1</v>
      </c>
      <c r="N309" s="193" t="s">
        <v>40</v>
      </c>
      <c r="O309" s="64"/>
      <c r="P309" s="194">
        <f>O309*H309</f>
        <v>0</v>
      </c>
      <c r="Q309" s="194">
        <v>0</v>
      </c>
      <c r="R309" s="194">
        <f>Q309*H309</f>
        <v>0</v>
      </c>
      <c r="S309" s="194">
        <v>0.05</v>
      </c>
      <c r="T309" s="195">
        <f>S309*H309</f>
        <v>0.6120000000000001</v>
      </c>
      <c r="AR309" s="196" t="s">
        <v>135</v>
      </c>
      <c r="AT309" s="196" t="s">
        <v>130</v>
      </c>
      <c r="AU309" s="196" t="s">
        <v>82</v>
      </c>
      <c r="AY309" s="15" t="s">
        <v>127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5" t="s">
        <v>80</v>
      </c>
      <c r="BK309" s="197">
        <f>ROUND(I309*H309,2)</f>
        <v>0</v>
      </c>
      <c r="BL309" s="15" t="s">
        <v>135</v>
      </c>
      <c r="BM309" s="196" t="s">
        <v>460</v>
      </c>
    </row>
    <row r="310" spans="2:65" s="12" customFormat="1" ht="22.5">
      <c r="B310" s="198"/>
      <c r="C310" s="199"/>
      <c r="D310" s="200" t="s">
        <v>142</v>
      </c>
      <c r="E310" s="201" t="s">
        <v>1</v>
      </c>
      <c r="F310" s="202" t="s">
        <v>255</v>
      </c>
      <c r="G310" s="199"/>
      <c r="H310" s="203">
        <v>12.24</v>
      </c>
      <c r="I310" s="204"/>
      <c r="J310" s="199"/>
      <c r="K310" s="199"/>
      <c r="L310" s="205"/>
      <c r="M310" s="206"/>
      <c r="N310" s="207"/>
      <c r="O310" s="207"/>
      <c r="P310" s="207"/>
      <c r="Q310" s="207"/>
      <c r="R310" s="207"/>
      <c r="S310" s="207"/>
      <c r="T310" s="208"/>
      <c r="AT310" s="209" t="s">
        <v>142</v>
      </c>
      <c r="AU310" s="209" t="s">
        <v>82</v>
      </c>
      <c r="AV310" s="12" t="s">
        <v>82</v>
      </c>
      <c r="AW310" s="12" t="s">
        <v>30</v>
      </c>
      <c r="AX310" s="12" t="s">
        <v>80</v>
      </c>
      <c r="AY310" s="209" t="s">
        <v>127</v>
      </c>
    </row>
    <row r="311" spans="2:65" s="11" customFormat="1" ht="22.9" customHeight="1">
      <c r="B311" s="169"/>
      <c r="C311" s="170"/>
      <c r="D311" s="171" t="s">
        <v>74</v>
      </c>
      <c r="E311" s="183" t="s">
        <v>461</v>
      </c>
      <c r="F311" s="183" t="s">
        <v>462</v>
      </c>
      <c r="G311" s="170"/>
      <c r="H311" s="170"/>
      <c r="I311" s="173"/>
      <c r="J311" s="184">
        <f>BK311</f>
        <v>0</v>
      </c>
      <c r="K311" s="170"/>
      <c r="L311" s="175"/>
      <c r="M311" s="176"/>
      <c r="N311" s="177"/>
      <c r="O311" s="177"/>
      <c r="P311" s="178">
        <f>SUM(P312:P318)</f>
        <v>0</v>
      </c>
      <c r="Q311" s="177"/>
      <c r="R311" s="178">
        <f>SUM(R312:R318)</f>
        <v>0</v>
      </c>
      <c r="S311" s="177"/>
      <c r="T311" s="179">
        <f>SUM(T312:T318)</f>
        <v>0</v>
      </c>
      <c r="AR311" s="180" t="s">
        <v>80</v>
      </c>
      <c r="AT311" s="181" t="s">
        <v>74</v>
      </c>
      <c r="AU311" s="181" t="s">
        <v>80</v>
      </c>
      <c r="AY311" s="180" t="s">
        <v>127</v>
      </c>
      <c r="BK311" s="182">
        <f>SUM(BK312:BK318)</f>
        <v>0</v>
      </c>
    </row>
    <row r="312" spans="2:65" s="1" customFormat="1" ht="24" customHeight="1">
      <c r="B312" s="32"/>
      <c r="C312" s="185" t="s">
        <v>463</v>
      </c>
      <c r="D312" s="185" t="s">
        <v>130</v>
      </c>
      <c r="E312" s="186" t="s">
        <v>464</v>
      </c>
      <c r="F312" s="187" t="s">
        <v>465</v>
      </c>
      <c r="G312" s="188" t="s">
        <v>228</v>
      </c>
      <c r="H312" s="189">
        <v>232.65</v>
      </c>
      <c r="I312" s="190"/>
      <c r="J312" s="191">
        <f>ROUND(I312*H312,2)</f>
        <v>0</v>
      </c>
      <c r="K312" s="187" t="s">
        <v>134</v>
      </c>
      <c r="L312" s="36"/>
      <c r="M312" s="192" t="s">
        <v>1</v>
      </c>
      <c r="N312" s="193" t="s">
        <v>40</v>
      </c>
      <c r="O312" s="64"/>
      <c r="P312" s="194">
        <f>O312*H312</f>
        <v>0</v>
      </c>
      <c r="Q312" s="194">
        <v>0</v>
      </c>
      <c r="R312" s="194">
        <f>Q312*H312</f>
        <v>0</v>
      </c>
      <c r="S312" s="194">
        <v>0</v>
      </c>
      <c r="T312" s="195">
        <f>S312*H312</f>
        <v>0</v>
      </c>
      <c r="AR312" s="196" t="s">
        <v>135</v>
      </c>
      <c r="AT312" s="196" t="s">
        <v>130</v>
      </c>
      <c r="AU312" s="196" t="s">
        <v>82</v>
      </c>
      <c r="AY312" s="15" t="s">
        <v>127</v>
      </c>
      <c r="BE312" s="197">
        <f>IF(N312="základní",J312,0)</f>
        <v>0</v>
      </c>
      <c r="BF312" s="197">
        <f>IF(N312="snížená",J312,0)</f>
        <v>0</v>
      </c>
      <c r="BG312" s="197">
        <f>IF(N312="zákl. přenesená",J312,0)</f>
        <v>0</v>
      </c>
      <c r="BH312" s="197">
        <f>IF(N312="sníž. přenesená",J312,0)</f>
        <v>0</v>
      </c>
      <c r="BI312" s="197">
        <f>IF(N312="nulová",J312,0)</f>
        <v>0</v>
      </c>
      <c r="BJ312" s="15" t="s">
        <v>80</v>
      </c>
      <c r="BK312" s="197">
        <f>ROUND(I312*H312,2)</f>
        <v>0</v>
      </c>
      <c r="BL312" s="15" t="s">
        <v>135</v>
      </c>
      <c r="BM312" s="196" t="s">
        <v>466</v>
      </c>
    </row>
    <row r="313" spans="2:65" s="1" customFormat="1" ht="24" customHeight="1">
      <c r="B313" s="32"/>
      <c r="C313" s="185" t="s">
        <v>467</v>
      </c>
      <c r="D313" s="185" t="s">
        <v>130</v>
      </c>
      <c r="E313" s="186" t="s">
        <v>468</v>
      </c>
      <c r="F313" s="187" t="s">
        <v>469</v>
      </c>
      <c r="G313" s="188" t="s">
        <v>228</v>
      </c>
      <c r="H313" s="189">
        <v>232.65</v>
      </c>
      <c r="I313" s="190"/>
      <c r="J313" s="191">
        <f>ROUND(I313*H313,2)</f>
        <v>0</v>
      </c>
      <c r="K313" s="187" t="s">
        <v>134</v>
      </c>
      <c r="L313" s="36"/>
      <c r="M313" s="192" t="s">
        <v>1</v>
      </c>
      <c r="N313" s="193" t="s">
        <v>40</v>
      </c>
      <c r="O313" s="64"/>
      <c r="P313" s="194">
        <f>O313*H313</f>
        <v>0</v>
      </c>
      <c r="Q313" s="194">
        <v>0</v>
      </c>
      <c r="R313" s="194">
        <f>Q313*H313</f>
        <v>0</v>
      </c>
      <c r="S313" s="194">
        <v>0</v>
      </c>
      <c r="T313" s="195">
        <f>S313*H313</f>
        <v>0</v>
      </c>
      <c r="AR313" s="196" t="s">
        <v>135</v>
      </c>
      <c r="AT313" s="196" t="s">
        <v>130</v>
      </c>
      <c r="AU313" s="196" t="s">
        <v>82</v>
      </c>
      <c r="AY313" s="15" t="s">
        <v>127</v>
      </c>
      <c r="BE313" s="197">
        <f>IF(N313="základní",J313,0)</f>
        <v>0</v>
      </c>
      <c r="BF313" s="197">
        <f>IF(N313="snížená",J313,0)</f>
        <v>0</v>
      </c>
      <c r="BG313" s="197">
        <f>IF(N313="zákl. přenesená",J313,0)</f>
        <v>0</v>
      </c>
      <c r="BH313" s="197">
        <f>IF(N313="sníž. přenesená",J313,0)</f>
        <v>0</v>
      </c>
      <c r="BI313" s="197">
        <f>IF(N313="nulová",J313,0)</f>
        <v>0</v>
      </c>
      <c r="BJ313" s="15" t="s">
        <v>80</v>
      </c>
      <c r="BK313" s="197">
        <f>ROUND(I313*H313,2)</f>
        <v>0</v>
      </c>
      <c r="BL313" s="15" t="s">
        <v>135</v>
      </c>
      <c r="BM313" s="196" t="s">
        <v>470</v>
      </c>
    </row>
    <row r="314" spans="2:65" s="1" customFormat="1" ht="24" customHeight="1">
      <c r="B314" s="32"/>
      <c r="C314" s="185" t="s">
        <v>471</v>
      </c>
      <c r="D314" s="185" t="s">
        <v>130</v>
      </c>
      <c r="E314" s="186" t="s">
        <v>472</v>
      </c>
      <c r="F314" s="187" t="s">
        <v>473</v>
      </c>
      <c r="G314" s="188" t="s">
        <v>228</v>
      </c>
      <c r="H314" s="189">
        <v>3489.75</v>
      </c>
      <c r="I314" s="190"/>
      <c r="J314" s="191">
        <f>ROUND(I314*H314,2)</f>
        <v>0</v>
      </c>
      <c r="K314" s="187" t="s">
        <v>134</v>
      </c>
      <c r="L314" s="36"/>
      <c r="M314" s="192" t="s">
        <v>1</v>
      </c>
      <c r="N314" s="193" t="s">
        <v>40</v>
      </c>
      <c r="O314" s="64"/>
      <c r="P314" s="194">
        <f>O314*H314</f>
        <v>0</v>
      </c>
      <c r="Q314" s="194">
        <v>0</v>
      </c>
      <c r="R314" s="194">
        <f>Q314*H314</f>
        <v>0</v>
      </c>
      <c r="S314" s="194">
        <v>0</v>
      </c>
      <c r="T314" s="195">
        <f>S314*H314</f>
        <v>0</v>
      </c>
      <c r="AR314" s="196" t="s">
        <v>135</v>
      </c>
      <c r="AT314" s="196" t="s">
        <v>130</v>
      </c>
      <c r="AU314" s="196" t="s">
        <v>82</v>
      </c>
      <c r="AY314" s="15" t="s">
        <v>127</v>
      </c>
      <c r="BE314" s="197">
        <f>IF(N314="základní",J314,0)</f>
        <v>0</v>
      </c>
      <c r="BF314" s="197">
        <f>IF(N314="snížená",J314,0)</f>
        <v>0</v>
      </c>
      <c r="BG314" s="197">
        <f>IF(N314="zákl. přenesená",J314,0)</f>
        <v>0</v>
      </c>
      <c r="BH314" s="197">
        <f>IF(N314="sníž. přenesená",J314,0)</f>
        <v>0</v>
      </c>
      <c r="BI314" s="197">
        <f>IF(N314="nulová",J314,0)</f>
        <v>0</v>
      </c>
      <c r="BJ314" s="15" t="s">
        <v>80</v>
      </c>
      <c r="BK314" s="197">
        <f>ROUND(I314*H314,2)</f>
        <v>0</v>
      </c>
      <c r="BL314" s="15" t="s">
        <v>135</v>
      </c>
      <c r="BM314" s="196" t="s">
        <v>474</v>
      </c>
    </row>
    <row r="315" spans="2:65" s="12" customFormat="1" ht="11.25">
      <c r="B315" s="198"/>
      <c r="C315" s="199"/>
      <c r="D315" s="200" t="s">
        <v>142</v>
      </c>
      <c r="E315" s="199"/>
      <c r="F315" s="202" t="s">
        <v>475</v>
      </c>
      <c r="G315" s="199"/>
      <c r="H315" s="203">
        <v>3489.75</v>
      </c>
      <c r="I315" s="204"/>
      <c r="J315" s="199"/>
      <c r="K315" s="199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142</v>
      </c>
      <c r="AU315" s="209" t="s">
        <v>82</v>
      </c>
      <c r="AV315" s="12" t="s">
        <v>82</v>
      </c>
      <c r="AW315" s="12" t="s">
        <v>4</v>
      </c>
      <c r="AX315" s="12" t="s">
        <v>80</v>
      </c>
      <c r="AY315" s="209" t="s">
        <v>127</v>
      </c>
    </row>
    <row r="316" spans="2:65" s="1" customFormat="1" ht="36" customHeight="1">
      <c r="B316" s="32"/>
      <c r="C316" s="185" t="s">
        <v>476</v>
      </c>
      <c r="D316" s="185" t="s">
        <v>130</v>
      </c>
      <c r="E316" s="186" t="s">
        <v>477</v>
      </c>
      <c r="F316" s="187" t="s">
        <v>478</v>
      </c>
      <c r="G316" s="188" t="s">
        <v>228</v>
      </c>
      <c r="H316" s="189">
        <v>175.54499999999999</v>
      </c>
      <c r="I316" s="190"/>
      <c r="J316" s="191">
        <f>ROUND(I316*H316,2)</f>
        <v>0</v>
      </c>
      <c r="K316" s="187" t="s">
        <v>134</v>
      </c>
      <c r="L316" s="36"/>
      <c r="M316" s="192" t="s">
        <v>1</v>
      </c>
      <c r="N316" s="193" t="s">
        <v>40</v>
      </c>
      <c r="O316" s="64"/>
      <c r="P316" s="194">
        <f>O316*H316</f>
        <v>0</v>
      </c>
      <c r="Q316" s="194">
        <v>0</v>
      </c>
      <c r="R316" s="194">
        <f>Q316*H316</f>
        <v>0</v>
      </c>
      <c r="S316" s="194">
        <v>0</v>
      </c>
      <c r="T316" s="195">
        <f>S316*H316</f>
        <v>0</v>
      </c>
      <c r="AR316" s="196" t="s">
        <v>135</v>
      </c>
      <c r="AT316" s="196" t="s">
        <v>130</v>
      </c>
      <c r="AU316" s="196" t="s">
        <v>82</v>
      </c>
      <c r="AY316" s="15" t="s">
        <v>127</v>
      </c>
      <c r="BE316" s="197">
        <f>IF(N316="základní",J316,0)</f>
        <v>0</v>
      </c>
      <c r="BF316" s="197">
        <f>IF(N316="snížená",J316,0)</f>
        <v>0</v>
      </c>
      <c r="BG316" s="197">
        <f>IF(N316="zákl. přenesená",J316,0)</f>
        <v>0</v>
      </c>
      <c r="BH316" s="197">
        <f>IF(N316="sníž. přenesená",J316,0)</f>
        <v>0</v>
      </c>
      <c r="BI316" s="197">
        <f>IF(N316="nulová",J316,0)</f>
        <v>0</v>
      </c>
      <c r="BJ316" s="15" t="s">
        <v>80</v>
      </c>
      <c r="BK316" s="197">
        <f>ROUND(I316*H316,2)</f>
        <v>0</v>
      </c>
      <c r="BL316" s="15" t="s">
        <v>135</v>
      </c>
      <c r="BM316" s="196" t="s">
        <v>479</v>
      </c>
    </row>
    <row r="317" spans="2:65" s="1" customFormat="1" ht="24" customHeight="1">
      <c r="B317" s="32"/>
      <c r="C317" s="185" t="s">
        <v>480</v>
      </c>
      <c r="D317" s="185" t="s">
        <v>130</v>
      </c>
      <c r="E317" s="186" t="s">
        <v>481</v>
      </c>
      <c r="F317" s="187" t="s">
        <v>482</v>
      </c>
      <c r="G317" s="188" t="s">
        <v>228</v>
      </c>
      <c r="H317" s="189">
        <v>8.9629999999999992</v>
      </c>
      <c r="I317" s="190"/>
      <c r="J317" s="191">
        <f>ROUND(I317*H317,2)</f>
        <v>0</v>
      </c>
      <c r="K317" s="187" t="s">
        <v>134</v>
      </c>
      <c r="L317" s="36"/>
      <c r="M317" s="192" t="s">
        <v>1</v>
      </c>
      <c r="N317" s="193" t="s">
        <v>40</v>
      </c>
      <c r="O317" s="64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AR317" s="196" t="s">
        <v>135</v>
      </c>
      <c r="AT317" s="196" t="s">
        <v>130</v>
      </c>
      <c r="AU317" s="196" t="s">
        <v>82</v>
      </c>
      <c r="AY317" s="15" t="s">
        <v>127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5" t="s">
        <v>80</v>
      </c>
      <c r="BK317" s="197">
        <f>ROUND(I317*H317,2)</f>
        <v>0</v>
      </c>
      <c r="BL317" s="15" t="s">
        <v>135</v>
      </c>
      <c r="BM317" s="196" t="s">
        <v>483</v>
      </c>
    </row>
    <row r="318" spans="2:65" s="1" customFormat="1" ht="24" customHeight="1">
      <c r="B318" s="32"/>
      <c r="C318" s="185" t="s">
        <v>484</v>
      </c>
      <c r="D318" s="185" t="s">
        <v>130</v>
      </c>
      <c r="E318" s="186" t="s">
        <v>485</v>
      </c>
      <c r="F318" s="187" t="s">
        <v>486</v>
      </c>
      <c r="G318" s="188" t="s">
        <v>228</v>
      </c>
      <c r="H318" s="189">
        <v>46.024999999999999</v>
      </c>
      <c r="I318" s="190"/>
      <c r="J318" s="191">
        <f>ROUND(I318*H318,2)</f>
        <v>0</v>
      </c>
      <c r="K318" s="187" t="s">
        <v>134</v>
      </c>
      <c r="L318" s="36"/>
      <c r="M318" s="192" t="s">
        <v>1</v>
      </c>
      <c r="N318" s="193" t="s">
        <v>40</v>
      </c>
      <c r="O318" s="64"/>
      <c r="P318" s="194">
        <f>O318*H318</f>
        <v>0</v>
      </c>
      <c r="Q318" s="194">
        <v>0</v>
      </c>
      <c r="R318" s="194">
        <f>Q318*H318</f>
        <v>0</v>
      </c>
      <c r="S318" s="194">
        <v>0</v>
      </c>
      <c r="T318" s="195">
        <f>S318*H318</f>
        <v>0</v>
      </c>
      <c r="AR318" s="196" t="s">
        <v>135</v>
      </c>
      <c r="AT318" s="196" t="s">
        <v>130</v>
      </c>
      <c r="AU318" s="196" t="s">
        <v>82</v>
      </c>
      <c r="AY318" s="15" t="s">
        <v>127</v>
      </c>
      <c r="BE318" s="197">
        <f>IF(N318="základní",J318,0)</f>
        <v>0</v>
      </c>
      <c r="BF318" s="197">
        <f>IF(N318="snížená",J318,0)</f>
        <v>0</v>
      </c>
      <c r="BG318" s="197">
        <f>IF(N318="zákl. přenesená",J318,0)</f>
        <v>0</v>
      </c>
      <c r="BH318" s="197">
        <f>IF(N318="sníž. přenesená",J318,0)</f>
        <v>0</v>
      </c>
      <c r="BI318" s="197">
        <f>IF(N318="nulová",J318,0)</f>
        <v>0</v>
      </c>
      <c r="BJ318" s="15" t="s">
        <v>80</v>
      </c>
      <c r="BK318" s="197">
        <f>ROUND(I318*H318,2)</f>
        <v>0</v>
      </c>
      <c r="BL318" s="15" t="s">
        <v>135</v>
      </c>
      <c r="BM318" s="196" t="s">
        <v>487</v>
      </c>
    </row>
    <row r="319" spans="2:65" s="11" customFormat="1" ht="22.9" customHeight="1">
      <c r="B319" s="169"/>
      <c r="C319" s="170"/>
      <c r="D319" s="171" t="s">
        <v>74</v>
      </c>
      <c r="E319" s="183" t="s">
        <v>488</v>
      </c>
      <c r="F319" s="183" t="s">
        <v>489</v>
      </c>
      <c r="G319" s="170"/>
      <c r="H319" s="170"/>
      <c r="I319" s="173"/>
      <c r="J319" s="184">
        <f>BK319</f>
        <v>0</v>
      </c>
      <c r="K319" s="170"/>
      <c r="L319" s="175"/>
      <c r="M319" s="176"/>
      <c r="N319" s="177"/>
      <c r="O319" s="177"/>
      <c r="P319" s="178">
        <f>P320</f>
        <v>0</v>
      </c>
      <c r="Q319" s="177"/>
      <c r="R319" s="178">
        <f>R320</f>
        <v>0</v>
      </c>
      <c r="S319" s="177"/>
      <c r="T319" s="179">
        <f>T320</f>
        <v>0</v>
      </c>
      <c r="AR319" s="180" t="s">
        <v>80</v>
      </c>
      <c r="AT319" s="181" t="s">
        <v>74</v>
      </c>
      <c r="AU319" s="181" t="s">
        <v>80</v>
      </c>
      <c r="AY319" s="180" t="s">
        <v>127</v>
      </c>
      <c r="BK319" s="182">
        <f>BK320</f>
        <v>0</v>
      </c>
    </row>
    <row r="320" spans="2:65" s="1" customFormat="1" ht="24" customHeight="1">
      <c r="B320" s="32"/>
      <c r="C320" s="185" t="s">
        <v>490</v>
      </c>
      <c r="D320" s="185" t="s">
        <v>130</v>
      </c>
      <c r="E320" s="186" t="s">
        <v>491</v>
      </c>
      <c r="F320" s="187" t="s">
        <v>492</v>
      </c>
      <c r="G320" s="188" t="s">
        <v>228</v>
      </c>
      <c r="H320" s="189">
        <v>237.50200000000001</v>
      </c>
      <c r="I320" s="190"/>
      <c r="J320" s="191">
        <f>ROUND(I320*H320,2)</f>
        <v>0</v>
      </c>
      <c r="K320" s="187" t="s">
        <v>134</v>
      </c>
      <c r="L320" s="36"/>
      <c r="M320" s="192" t="s">
        <v>1</v>
      </c>
      <c r="N320" s="193" t="s">
        <v>40</v>
      </c>
      <c r="O320" s="64"/>
      <c r="P320" s="194">
        <f>O320*H320</f>
        <v>0</v>
      </c>
      <c r="Q320" s="194">
        <v>0</v>
      </c>
      <c r="R320" s="194">
        <f>Q320*H320</f>
        <v>0</v>
      </c>
      <c r="S320" s="194">
        <v>0</v>
      </c>
      <c r="T320" s="195">
        <f>S320*H320</f>
        <v>0</v>
      </c>
      <c r="AR320" s="196" t="s">
        <v>135</v>
      </c>
      <c r="AT320" s="196" t="s">
        <v>130</v>
      </c>
      <c r="AU320" s="196" t="s">
        <v>82</v>
      </c>
      <c r="AY320" s="15" t="s">
        <v>127</v>
      </c>
      <c r="BE320" s="197">
        <f>IF(N320="základní",J320,0)</f>
        <v>0</v>
      </c>
      <c r="BF320" s="197">
        <f>IF(N320="snížená",J320,0)</f>
        <v>0</v>
      </c>
      <c r="BG320" s="197">
        <f>IF(N320="zákl. přenesená",J320,0)</f>
        <v>0</v>
      </c>
      <c r="BH320" s="197">
        <f>IF(N320="sníž. přenesená",J320,0)</f>
        <v>0</v>
      </c>
      <c r="BI320" s="197">
        <f>IF(N320="nulová",J320,0)</f>
        <v>0</v>
      </c>
      <c r="BJ320" s="15" t="s">
        <v>80</v>
      </c>
      <c r="BK320" s="197">
        <f>ROUND(I320*H320,2)</f>
        <v>0</v>
      </c>
      <c r="BL320" s="15" t="s">
        <v>135</v>
      </c>
      <c r="BM320" s="196" t="s">
        <v>493</v>
      </c>
    </row>
    <row r="321" spans="2:65" s="11" customFormat="1" ht="25.9" customHeight="1">
      <c r="B321" s="169"/>
      <c r="C321" s="170"/>
      <c r="D321" s="171" t="s">
        <v>74</v>
      </c>
      <c r="E321" s="172" t="s">
        <v>494</v>
      </c>
      <c r="F321" s="172" t="s">
        <v>495</v>
      </c>
      <c r="G321" s="170"/>
      <c r="H321" s="170"/>
      <c r="I321" s="173"/>
      <c r="J321" s="174">
        <f>BK321</f>
        <v>0</v>
      </c>
      <c r="K321" s="170"/>
      <c r="L321" s="175"/>
      <c r="M321" s="176"/>
      <c r="N321" s="177"/>
      <c r="O321" s="177"/>
      <c r="P321" s="178">
        <f>P322+P328+P330+P345+P399+P404+P408+P415+P430</f>
        <v>0</v>
      </c>
      <c r="Q321" s="177"/>
      <c r="R321" s="178">
        <f>R322+R328+R330+R345+R399+R404+R408+R415+R430</f>
        <v>24.361794720000002</v>
      </c>
      <c r="S321" s="177"/>
      <c r="T321" s="179">
        <f>T322+T328+T330+T345+T399+T404+T408+T415+T430</f>
        <v>9.0474900000000016</v>
      </c>
      <c r="AR321" s="180" t="s">
        <v>82</v>
      </c>
      <c r="AT321" s="181" t="s">
        <v>74</v>
      </c>
      <c r="AU321" s="181" t="s">
        <v>75</v>
      </c>
      <c r="AY321" s="180" t="s">
        <v>127</v>
      </c>
      <c r="BK321" s="182">
        <f>BK322+BK328+BK330+BK345+BK399+BK404+BK408+BK415+BK430</f>
        <v>0</v>
      </c>
    </row>
    <row r="322" spans="2:65" s="11" customFormat="1" ht="22.9" customHeight="1">
      <c r="B322" s="169"/>
      <c r="C322" s="170"/>
      <c r="D322" s="171" t="s">
        <v>74</v>
      </c>
      <c r="E322" s="183" t="s">
        <v>496</v>
      </c>
      <c r="F322" s="183" t="s">
        <v>497</v>
      </c>
      <c r="G322" s="170"/>
      <c r="H322" s="170"/>
      <c r="I322" s="173"/>
      <c r="J322" s="184">
        <f>BK322</f>
        <v>0</v>
      </c>
      <c r="K322" s="170"/>
      <c r="L322" s="175"/>
      <c r="M322" s="176"/>
      <c r="N322" s="177"/>
      <c r="O322" s="177"/>
      <c r="P322" s="178">
        <f>SUM(P323:P327)</f>
        <v>0</v>
      </c>
      <c r="Q322" s="177"/>
      <c r="R322" s="178">
        <f>SUM(R323:R327)</f>
        <v>0.58716000000000002</v>
      </c>
      <c r="S322" s="177"/>
      <c r="T322" s="179">
        <f>SUM(T323:T327)</f>
        <v>0</v>
      </c>
      <c r="AR322" s="180" t="s">
        <v>82</v>
      </c>
      <c r="AT322" s="181" t="s">
        <v>74</v>
      </c>
      <c r="AU322" s="181" t="s">
        <v>80</v>
      </c>
      <c r="AY322" s="180" t="s">
        <v>127</v>
      </c>
      <c r="BK322" s="182">
        <f>SUM(BK323:BK327)</f>
        <v>0</v>
      </c>
    </row>
    <row r="323" spans="2:65" s="1" customFormat="1" ht="36" customHeight="1">
      <c r="B323" s="32"/>
      <c r="C323" s="185" t="s">
        <v>7</v>
      </c>
      <c r="D323" s="185" t="s">
        <v>130</v>
      </c>
      <c r="E323" s="186" t="s">
        <v>498</v>
      </c>
      <c r="F323" s="187" t="s">
        <v>499</v>
      </c>
      <c r="G323" s="188" t="s">
        <v>162</v>
      </c>
      <c r="H323" s="189">
        <v>167.76</v>
      </c>
      <c r="I323" s="190"/>
      <c r="J323" s="191">
        <f>ROUND(I323*H323,2)</f>
        <v>0</v>
      </c>
      <c r="K323" s="187" t="s">
        <v>134</v>
      </c>
      <c r="L323" s="36"/>
      <c r="M323" s="192" t="s">
        <v>1</v>
      </c>
      <c r="N323" s="193" t="s">
        <v>40</v>
      </c>
      <c r="O323" s="64"/>
      <c r="P323" s="194">
        <f>O323*H323</f>
        <v>0</v>
      </c>
      <c r="Q323" s="194">
        <v>3.5000000000000001E-3</v>
      </c>
      <c r="R323" s="194">
        <f>Q323*H323</f>
        <v>0.58716000000000002</v>
      </c>
      <c r="S323" s="194">
        <v>0</v>
      </c>
      <c r="T323" s="195">
        <f>S323*H323</f>
        <v>0</v>
      </c>
      <c r="AR323" s="196" t="s">
        <v>263</v>
      </c>
      <c r="AT323" s="196" t="s">
        <v>130</v>
      </c>
      <c r="AU323" s="196" t="s">
        <v>82</v>
      </c>
      <c r="AY323" s="15" t="s">
        <v>127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5" t="s">
        <v>80</v>
      </c>
      <c r="BK323" s="197">
        <f>ROUND(I323*H323,2)</f>
        <v>0</v>
      </c>
      <c r="BL323" s="15" t="s">
        <v>263</v>
      </c>
      <c r="BM323" s="196" t="s">
        <v>500</v>
      </c>
    </row>
    <row r="324" spans="2:65" s="12" customFormat="1" ht="11.25">
      <c r="B324" s="198"/>
      <c r="C324" s="199"/>
      <c r="D324" s="200" t="s">
        <v>142</v>
      </c>
      <c r="E324" s="201" t="s">
        <v>1</v>
      </c>
      <c r="F324" s="202" t="s">
        <v>501</v>
      </c>
      <c r="G324" s="199"/>
      <c r="H324" s="203">
        <v>50.16</v>
      </c>
      <c r="I324" s="204"/>
      <c r="J324" s="199"/>
      <c r="K324" s="199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142</v>
      </c>
      <c r="AU324" s="209" t="s">
        <v>82</v>
      </c>
      <c r="AV324" s="12" t="s">
        <v>82</v>
      </c>
      <c r="AW324" s="12" t="s">
        <v>30</v>
      </c>
      <c r="AX324" s="12" t="s">
        <v>75</v>
      </c>
      <c r="AY324" s="209" t="s">
        <v>127</v>
      </c>
    </row>
    <row r="325" spans="2:65" s="12" customFormat="1" ht="11.25">
      <c r="B325" s="198"/>
      <c r="C325" s="199"/>
      <c r="D325" s="200" t="s">
        <v>142</v>
      </c>
      <c r="E325" s="201" t="s">
        <v>1</v>
      </c>
      <c r="F325" s="202" t="s">
        <v>502</v>
      </c>
      <c r="G325" s="199"/>
      <c r="H325" s="203">
        <v>117.6</v>
      </c>
      <c r="I325" s="204"/>
      <c r="J325" s="199"/>
      <c r="K325" s="199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142</v>
      </c>
      <c r="AU325" s="209" t="s">
        <v>82</v>
      </c>
      <c r="AV325" s="12" t="s">
        <v>82</v>
      </c>
      <c r="AW325" s="12" t="s">
        <v>30</v>
      </c>
      <c r="AX325" s="12" t="s">
        <v>75</v>
      </c>
      <c r="AY325" s="209" t="s">
        <v>127</v>
      </c>
    </row>
    <row r="326" spans="2:65" s="13" customFormat="1" ht="11.25">
      <c r="B326" s="210"/>
      <c r="C326" s="211"/>
      <c r="D326" s="200" t="s">
        <v>142</v>
      </c>
      <c r="E326" s="212" t="s">
        <v>1</v>
      </c>
      <c r="F326" s="213" t="s">
        <v>154</v>
      </c>
      <c r="G326" s="211"/>
      <c r="H326" s="214">
        <v>167.76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142</v>
      </c>
      <c r="AU326" s="220" t="s">
        <v>82</v>
      </c>
      <c r="AV326" s="13" t="s">
        <v>135</v>
      </c>
      <c r="AW326" s="13" t="s">
        <v>30</v>
      </c>
      <c r="AX326" s="13" t="s">
        <v>80</v>
      </c>
      <c r="AY326" s="220" t="s">
        <v>127</v>
      </c>
    </row>
    <row r="327" spans="2:65" s="1" customFormat="1" ht="24" customHeight="1">
      <c r="B327" s="32"/>
      <c r="C327" s="185" t="s">
        <v>503</v>
      </c>
      <c r="D327" s="185" t="s">
        <v>130</v>
      </c>
      <c r="E327" s="186" t="s">
        <v>504</v>
      </c>
      <c r="F327" s="187" t="s">
        <v>505</v>
      </c>
      <c r="G327" s="188" t="s">
        <v>228</v>
      </c>
      <c r="H327" s="189">
        <v>0.58699999999999997</v>
      </c>
      <c r="I327" s="190"/>
      <c r="J327" s="191">
        <f>ROUND(I327*H327,2)</f>
        <v>0</v>
      </c>
      <c r="K327" s="187" t="s">
        <v>134</v>
      </c>
      <c r="L327" s="36"/>
      <c r="M327" s="192" t="s">
        <v>1</v>
      </c>
      <c r="N327" s="193" t="s">
        <v>40</v>
      </c>
      <c r="O327" s="64"/>
      <c r="P327" s="194">
        <f>O327*H327</f>
        <v>0</v>
      </c>
      <c r="Q327" s="194">
        <v>0</v>
      </c>
      <c r="R327" s="194">
        <f>Q327*H327</f>
        <v>0</v>
      </c>
      <c r="S327" s="194">
        <v>0</v>
      </c>
      <c r="T327" s="195">
        <f>S327*H327</f>
        <v>0</v>
      </c>
      <c r="AR327" s="196" t="s">
        <v>263</v>
      </c>
      <c r="AT327" s="196" t="s">
        <v>130</v>
      </c>
      <c r="AU327" s="196" t="s">
        <v>82</v>
      </c>
      <c r="AY327" s="15" t="s">
        <v>127</v>
      </c>
      <c r="BE327" s="197">
        <f>IF(N327="základní",J327,0)</f>
        <v>0</v>
      </c>
      <c r="BF327" s="197">
        <f>IF(N327="snížená",J327,0)</f>
        <v>0</v>
      </c>
      <c r="BG327" s="197">
        <f>IF(N327="zákl. přenesená",J327,0)</f>
        <v>0</v>
      </c>
      <c r="BH327" s="197">
        <f>IF(N327="sníž. přenesená",J327,0)</f>
        <v>0</v>
      </c>
      <c r="BI327" s="197">
        <f>IF(N327="nulová",J327,0)</f>
        <v>0</v>
      </c>
      <c r="BJ327" s="15" t="s">
        <v>80</v>
      </c>
      <c r="BK327" s="197">
        <f>ROUND(I327*H327,2)</f>
        <v>0</v>
      </c>
      <c r="BL327" s="15" t="s">
        <v>263</v>
      </c>
      <c r="BM327" s="196" t="s">
        <v>506</v>
      </c>
    </row>
    <row r="328" spans="2:65" s="11" customFormat="1" ht="22.9" customHeight="1">
      <c r="B328" s="169"/>
      <c r="C328" s="170"/>
      <c r="D328" s="171" t="s">
        <v>74</v>
      </c>
      <c r="E328" s="183" t="s">
        <v>507</v>
      </c>
      <c r="F328" s="183" t="s">
        <v>508</v>
      </c>
      <c r="G328" s="170"/>
      <c r="H328" s="170"/>
      <c r="I328" s="173"/>
      <c r="J328" s="184">
        <f>BK328</f>
        <v>0</v>
      </c>
      <c r="K328" s="170"/>
      <c r="L328" s="175"/>
      <c r="M328" s="176"/>
      <c r="N328" s="177"/>
      <c r="O328" s="177"/>
      <c r="P328" s="178">
        <f>P329</f>
        <v>0</v>
      </c>
      <c r="Q328" s="177"/>
      <c r="R328" s="178">
        <f>R329</f>
        <v>2.0200000000000001E-3</v>
      </c>
      <c r="S328" s="177"/>
      <c r="T328" s="179">
        <f>T329</f>
        <v>0</v>
      </c>
      <c r="AR328" s="180" t="s">
        <v>82</v>
      </c>
      <c r="AT328" s="181" t="s">
        <v>74</v>
      </c>
      <c r="AU328" s="181" t="s">
        <v>80</v>
      </c>
      <c r="AY328" s="180" t="s">
        <v>127</v>
      </c>
      <c r="BK328" s="182">
        <f>BK329</f>
        <v>0</v>
      </c>
    </row>
    <row r="329" spans="2:65" s="1" customFormat="1" ht="24" customHeight="1">
      <c r="B329" s="32"/>
      <c r="C329" s="185" t="s">
        <v>509</v>
      </c>
      <c r="D329" s="185" t="s">
        <v>130</v>
      </c>
      <c r="E329" s="186" t="s">
        <v>510</v>
      </c>
      <c r="F329" s="187" t="s">
        <v>511</v>
      </c>
      <c r="G329" s="188" t="s">
        <v>133</v>
      </c>
      <c r="H329" s="189">
        <v>2</v>
      </c>
      <c r="I329" s="190"/>
      <c r="J329" s="191">
        <f>ROUND(I329*H329,2)</f>
        <v>0</v>
      </c>
      <c r="K329" s="187" t="s">
        <v>134</v>
      </c>
      <c r="L329" s="36"/>
      <c r="M329" s="192" t="s">
        <v>1</v>
      </c>
      <c r="N329" s="193" t="s">
        <v>40</v>
      </c>
      <c r="O329" s="64"/>
      <c r="P329" s="194">
        <f>O329*H329</f>
        <v>0</v>
      </c>
      <c r="Q329" s="194">
        <v>1.01E-3</v>
      </c>
      <c r="R329" s="194">
        <f>Q329*H329</f>
        <v>2.0200000000000001E-3</v>
      </c>
      <c r="S329" s="194">
        <v>0</v>
      </c>
      <c r="T329" s="195">
        <f>S329*H329</f>
        <v>0</v>
      </c>
      <c r="AR329" s="196" t="s">
        <v>263</v>
      </c>
      <c r="AT329" s="196" t="s">
        <v>130</v>
      </c>
      <c r="AU329" s="196" t="s">
        <v>82</v>
      </c>
      <c r="AY329" s="15" t="s">
        <v>127</v>
      </c>
      <c r="BE329" s="197">
        <f>IF(N329="základní",J329,0)</f>
        <v>0</v>
      </c>
      <c r="BF329" s="197">
        <f>IF(N329="snížená",J329,0)</f>
        <v>0</v>
      </c>
      <c r="BG329" s="197">
        <f>IF(N329="zákl. přenesená",J329,0)</f>
        <v>0</v>
      </c>
      <c r="BH329" s="197">
        <f>IF(N329="sníž. přenesená",J329,0)</f>
        <v>0</v>
      </c>
      <c r="BI329" s="197">
        <f>IF(N329="nulová",J329,0)</f>
        <v>0</v>
      </c>
      <c r="BJ329" s="15" t="s">
        <v>80</v>
      </c>
      <c r="BK329" s="197">
        <f>ROUND(I329*H329,2)</f>
        <v>0</v>
      </c>
      <c r="BL329" s="15" t="s">
        <v>263</v>
      </c>
      <c r="BM329" s="196" t="s">
        <v>512</v>
      </c>
    </row>
    <row r="330" spans="2:65" s="11" customFormat="1" ht="22.9" customHeight="1">
      <c r="B330" s="169"/>
      <c r="C330" s="170"/>
      <c r="D330" s="171" t="s">
        <v>74</v>
      </c>
      <c r="E330" s="183" t="s">
        <v>513</v>
      </c>
      <c r="F330" s="183" t="s">
        <v>514</v>
      </c>
      <c r="G330" s="170"/>
      <c r="H330" s="170"/>
      <c r="I330" s="173"/>
      <c r="J330" s="184">
        <f>BK330</f>
        <v>0</v>
      </c>
      <c r="K330" s="170"/>
      <c r="L330" s="175"/>
      <c r="M330" s="176"/>
      <c r="N330" s="177"/>
      <c r="O330" s="177"/>
      <c r="P330" s="178">
        <f>SUM(P331:P344)</f>
        <v>0</v>
      </c>
      <c r="Q330" s="177"/>
      <c r="R330" s="178">
        <f>SUM(R331:R344)</f>
        <v>0.11456000000000001</v>
      </c>
      <c r="S330" s="177"/>
      <c r="T330" s="179">
        <f>SUM(T331:T344)</f>
        <v>0</v>
      </c>
      <c r="AR330" s="180" t="s">
        <v>82</v>
      </c>
      <c r="AT330" s="181" t="s">
        <v>74</v>
      </c>
      <c r="AU330" s="181" t="s">
        <v>80</v>
      </c>
      <c r="AY330" s="180" t="s">
        <v>127</v>
      </c>
      <c r="BK330" s="182">
        <f>SUM(BK331:BK344)</f>
        <v>0</v>
      </c>
    </row>
    <row r="331" spans="2:65" s="1" customFormat="1" ht="24" customHeight="1">
      <c r="B331" s="32"/>
      <c r="C331" s="185" t="s">
        <v>515</v>
      </c>
      <c r="D331" s="185" t="s">
        <v>130</v>
      </c>
      <c r="E331" s="186" t="s">
        <v>516</v>
      </c>
      <c r="F331" s="187" t="s">
        <v>517</v>
      </c>
      <c r="G331" s="188" t="s">
        <v>179</v>
      </c>
      <c r="H331" s="189">
        <v>57</v>
      </c>
      <c r="I331" s="190"/>
      <c r="J331" s="191">
        <f t="shared" ref="J331:J344" si="10">ROUND(I331*H331,2)</f>
        <v>0</v>
      </c>
      <c r="K331" s="187" t="s">
        <v>134</v>
      </c>
      <c r="L331" s="36"/>
      <c r="M331" s="192" t="s">
        <v>1</v>
      </c>
      <c r="N331" s="193" t="s">
        <v>40</v>
      </c>
      <c r="O331" s="64"/>
      <c r="P331" s="194">
        <f t="shared" ref="P331:P344" si="11">O331*H331</f>
        <v>0</v>
      </c>
      <c r="Q331" s="194">
        <v>0</v>
      </c>
      <c r="R331" s="194">
        <f t="shared" ref="R331:R344" si="12">Q331*H331</f>
        <v>0</v>
      </c>
      <c r="S331" s="194">
        <v>0</v>
      </c>
      <c r="T331" s="195">
        <f t="shared" ref="T331:T344" si="13">S331*H331</f>
        <v>0</v>
      </c>
      <c r="AR331" s="196" t="s">
        <v>263</v>
      </c>
      <c r="AT331" s="196" t="s">
        <v>130</v>
      </c>
      <c r="AU331" s="196" t="s">
        <v>82</v>
      </c>
      <c r="AY331" s="15" t="s">
        <v>127</v>
      </c>
      <c r="BE331" s="197">
        <f t="shared" ref="BE331:BE344" si="14">IF(N331="základní",J331,0)</f>
        <v>0</v>
      </c>
      <c r="BF331" s="197">
        <f t="shared" ref="BF331:BF344" si="15">IF(N331="snížená",J331,0)</f>
        <v>0</v>
      </c>
      <c r="BG331" s="197">
        <f t="shared" ref="BG331:BG344" si="16">IF(N331="zákl. přenesená",J331,0)</f>
        <v>0</v>
      </c>
      <c r="BH331" s="197">
        <f t="shared" ref="BH331:BH344" si="17">IF(N331="sníž. přenesená",J331,0)</f>
        <v>0</v>
      </c>
      <c r="BI331" s="197">
        <f t="shared" ref="BI331:BI344" si="18">IF(N331="nulová",J331,0)</f>
        <v>0</v>
      </c>
      <c r="BJ331" s="15" t="s">
        <v>80</v>
      </c>
      <c r="BK331" s="197">
        <f t="shared" ref="BK331:BK344" si="19">ROUND(I331*H331,2)</f>
        <v>0</v>
      </c>
      <c r="BL331" s="15" t="s">
        <v>263</v>
      </c>
      <c r="BM331" s="196" t="s">
        <v>518</v>
      </c>
    </row>
    <row r="332" spans="2:65" s="1" customFormat="1" ht="16.5" customHeight="1">
      <c r="B332" s="32"/>
      <c r="C332" s="223" t="s">
        <v>519</v>
      </c>
      <c r="D332" s="223" t="s">
        <v>273</v>
      </c>
      <c r="E332" s="224" t="s">
        <v>520</v>
      </c>
      <c r="F332" s="225" t="s">
        <v>521</v>
      </c>
      <c r="G332" s="226" t="s">
        <v>179</v>
      </c>
      <c r="H332" s="227">
        <v>57</v>
      </c>
      <c r="I332" s="228"/>
      <c r="J332" s="229">
        <f t="shared" si="10"/>
        <v>0</v>
      </c>
      <c r="K332" s="225" t="s">
        <v>134</v>
      </c>
      <c r="L332" s="230"/>
      <c r="M332" s="231" t="s">
        <v>1</v>
      </c>
      <c r="N332" s="232" t="s">
        <v>40</v>
      </c>
      <c r="O332" s="64"/>
      <c r="P332" s="194">
        <f t="shared" si="11"/>
        <v>0</v>
      </c>
      <c r="Q332" s="194">
        <v>1E-4</v>
      </c>
      <c r="R332" s="194">
        <f t="shared" si="12"/>
        <v>5.7000000000000002E-3</v>
      </c>
      <c r="S332" s="194">
        <v>0</v>
      </c>
      <c r="T332" s="195">
        <f t="shared" si="13"/>
        <v>0</v>
      </c>
      <c r="AR332" s="196" t="s">
        <v>225</v>
      </c>
      <c r="AT332" s="196" t="s">
        <v>273</v>
      </c>
      <c r="AU332" s="196" t="s">
        <v>82</v>
      </c>
      <c r="AY332" s="15" t="s">
        <v>127</v>
      </c>
      <c r="BE332" s="197">
        <f t="shared" si="14"/>
        <v>0</v>
      </c>
      <c r="BF332" s="197">
        <f t="shared" si="15"/>
        <v>0</v>
      </c>
      <c r="BG332" s="197">
        <f t="shared" si="16"/>
        <v>0</v>
      </c>
      <c r="BH332" s="197">
        <f t="shared" si="17"/>
        <v>0</v>
      </c>
      <c r="BI332" s="197">
        <f t="shared" si="18"/>
        <v>0</v>
      </c>
      <c r="BJ332" s="15" t="s">
        <v>80</v>
      </c>
      <c r="BK332" s="197">
        <f t="shared" si="19"/>
        <v>0</v>
      </c>
      <c r="BL332" s="15" t="s">
        <v>263</v>
      </c>
      <c r="BM332" s="196" t="s">
        <v>522</v>
      </c>
    </row>
    <row r="333" spans="2:65" s="1" customFormat="1" ht="24" customHeight="1">
      <c r="B333" s="32"/>
      <c r="C333" s="185" t="s">
        <v>523</v>
      </c>
      <c r="D333" s="185" t="s">
        <v>130</v>
      </c>
      <c r="E333" s="186" t="s">
        <v>524</v>
      </c>
      <c r="F333" s="187" t="s">
        <v>525</v>
      </c>
      <c r="G333" s="188" t="s">
        <v>179</v>
      </c>
      <c r="H333" s="189">
        <v>85</v>
      </c>
      <c r="I333" s="190"/>
      <c r="J333" s="191">
        <f t="shared" si="10"/>
        <v>0</v>
      </c>
      <c r="K333" s="187" t="s">
        <v>134</v>
      </c>
      <c r="L333" s="36"/>
      <c r="M333" s="192" t="s">
        <v>1</v>
      </c>
      <c r="N333" s="193" t="s">
        <v>40</v>
      </c>
      <c r="O333" s="64"/>
      <c r="P333" s="194">
        <f t="shared" si="11"/>
        <v>0</v>
      </c>
      <c r="Q333" s="194">
        <v>0</v>
      </c>
      <c r="R333" s="194">
        <f t="shared" si="12"/>
        <v>0</v>
      </c>
      <c r="S333" s="194">
        <v>0</v>
      </c>
      <c r="T333" s="195">
        <f t="shared" si="13"/>
        <v>0</v>
      </c>
      <c r="AR333" s="196" t="s">
        <v>263</v>
      </c>
      <c r="AT333" s="196" t="s">
        <v>130</v>
      </c>
      <c r="AU333" s="196" t="s">
        <v>82</v>
      </c>
      <c r="AY333" s="15" t="s">
        <v>127</v>
      </c>
      <c r="BE333" s="197">
        <f t="shared" si="14"/>
        <v>0</v>
      </c>
      <c r="BF333" s="197">
        <f t="shared" si="15"/>
        <v>0</v>
      </c>
      <c r="BG333" s="197">
        <f t="shared" si="16"/>
        <v>0</v>
      </c>
      <c r="BH333" s="197">
        <f t="shared" si="17"/>
        <v>0</v>
      </c>
      <c r="BI333" s="197">
        <f t="shared" si="18"/>
        <v>0</v>
      </c>
      <c r="BJ333" s="15" t="s">
        <v>80</v>
      </c>
      <c r="BK333" s="197">
        <f t="shared" si="19"/>
        <v>0</v>
      </c>
      <c r="BL333" s="15" t="s">
        <v>263</v>
      </c>
      <c r="BM333" s="196" t="s">
        <v>526</v>
      </c>
    </row>
    <row r="334" spans="2:65" s="1" customFormat="1" ht="24" customHeight="1">
      <c r="B334" s="32"/>
      <c r="C334" s="223" t="s">
        <v>527</v>
      </c>
      <c r="D334" s="223" t="s">
        <v>273</v>
      </c>
      <c r="E334" s="224" t="s">
        <v>528</v>
      </c>
      <c r="F334" s="225" t="s">
        <v>529</v>
      </c>
      <c r="G334" s="226" t="s">
        <v>179</v>
      </c>
      <c r="H334" s="227">
        <v>85</v>
      </c>
      <c r="I334" s="228"/>
      <c r="J334" s="229">
        <f t="shared" si="10"/>
        <v>0</v>
      </c>
      <c r="K334" s="225" t="s">
        <v>134</v>
      </c>
      <c r="L334" s="230"/>
      <c r="M334" s="231" t="s">
        <v>1</v>
      </c>
      <c r="N334" s="232" t="s">
        <v>40</v>
      </c>
      <c r="O334" s="64"/>
      <c r="P334" s="194">
        <f t="shared" si="11"/>
        <v>0</v>
      </c>
      <c r="Q334" s="194">
        <v>2.5999999999999998E-4</v>
      </c>
      <c r="R334" s="194">
        <f t="shared" si="12"/>
        <v>2.2099999999999998E-2</v>
      </c>
      <c r="S334" s="194">
        <v>0</v>
      </c>
      <c r="T334" s="195">
        <f t="shared" si="13"/>
        <v>0</v>
      </c>
      <c r="AR334" s="196" t="s">
        <v>225</v>
      </c>
      <c r="AT334" s="196" t="s">
        <v>273</v>
      </c>
      <c r="AU334" s="196" t="s">
        <v>82</v>
      </c>
      <c r="AY334" s="15" t="s">
        <v>127</v>
      </c>
      <c r="BE334" s="197">
        <f t="shared" si="14"/>
        <v>0</v>
      </c>
      <c r="BF334" s="197">
        <f t="shared" si="15"/>
        <v>0</v>
      </c>
      <c r="BG334" s="197">
        <f t="shared" si="16"/>
        <v>0</v>
      </c>
      <c r="BH334" s="197">
        <f t="shared" si="17"/>
        <v>0</v>
      </c>
      <c r="BI334" s="197">
        <f t="shared" si="18"/>
        <v>0</v>
      </c>
      <c r="BJ334" s="15" t="s">
        <v>80</v>
      </c>
      <c r="BK334" s="197">
        <f t="shared" si="19"/>
        <v>0</v>
      </c>
      <c r="BL334" s="15" t="s">
        <v>263</v>
      </c>
      <c r="BM334" s="196" t="s">
        <v>530</v>
      </c>
    </row>
    <row r="335" spans="2:65" s="1" customFormat="1" ht="24" customHeight="1">
      <c r="B335" s="32"/>
      <c r="C335" s="185" t="s">
        <v>531</v>
      </c>
      <c r="D335" s="185" t="s">
        <v>130</v>
      </c>
      <c r="E335" s="186" t="s">
        <v>532</v>
      </c>
      <c r="F335" s="187" t="s">
        <v>533</v>
      </c>
      <c r="G335" s="188" t="s">
        <v>179</v>
      </c>
      <c r="H335" s="189">
        <v>117</v>
      </c>
      <c r="I335" s="190"/>
      <c r="J335" s="191">
        <f t="shared" si="10"/>
        <v>0</v>
      </c>
      <c r="K335" s="187" t="s">
        <v>134</v>
      </c>
      <c r="L335" s="36"/>
      <c r="M335" s="192" t="s">
        <v>1</v>
      </c>
      <c r="N335" s="193" t="s">
        <v>40</v>
      </c>
      <c r="O335" s="64"/>
      <c r="P335" s="194">
        <f t="shared" si="11"/>
        <v>0</v>
      </c>
      <c r="Q335" s="194">
        <v>0</v>
      </c>
      <c r="R335" s="194">
        <f t="shared" si="12"/>
        <v>0</v>
      </c>
      <c r="S335" s="194">
        <v>0</v>
      </c>
      <c r="T335" s="195">
        <f t="shared" si="13"/>
        <v>0</v>
      </c>
      <c r="AR335" s="196" t="s">
        <v>263</v>
      </c>
      <c r="AT335" s="196" t="s">
        <v>130</v>
      </c>
      <c r="AU335" s="196" t="s">
        <v>82</v>
      </c>
      <c r="AY335" s="15" t="s">
        <v>127</v>
      </c>
      <c r="BE335" s="197">
        <f t="shared" si="14"/>
        <v>0</v>
      </c>
      <c r="BF335" s="197">
        <f t="shared" si="15"/>
        <v>0</v>
      </c>
      <c r="BG335" s="197">
        <f t="shared" si="16"/>
        <v>0</v>
      </c>
      <c r="BH335" s="197">
        <f t="shared" si="17"/>
        <v>0</v>
      </c>
      <c r="BI335" s="197">
        <f t="shared" si="18"/>
        <v>0</v>
      </c>
      <c r="BJ335" s="15" t="s">
        <v>80</v>
      </c>
      <c r="BK335" s="197">
        <f t="shared" si="19"/>
        <v>0</v>
      </c>
      <c r="BL335" s="15" t="s">
        <v>263</v>
      </c>
      <c r="BM335" s="196" t="s">
        <v>534</v>
      </c>
    </row>
    <row r="336" spans="2:65" s="1" customFormat="1" ht="16.5" customHeight="1">
      <c r="B336" s="32"/>
      <c r="C336" s="223" t="s">
        <v>535</v>
      </c>
      <c r="D336" s="223" t="s">
        <v>273</v>
      </c>
      <c r="E336" s="224" t="s">
        <v>536</v>
      </c>
      <c r="F336" s="225" t="s">
        <v>537</v>
      </c>
      <c r="G336" s="226" t="s">
        <v>538</v>
      </c>
      <c r="H336" s="227">
        <v>0.14000000000000001</v>
      </c>
      <c r="I336" s="228"/>
      <c r="J336" s="229">
        <f t="shared" si="10"/>
        <v>0</v>
      </c>
      <c r="K336" s="225" t="s">
        <v>134</v>
      </c>
      <c r="L336" s="230"/>
      <c r="M336" s="231" t="s">
        <v>1</v>
      </c>
      <c r="N336" s="232" t="s">
        <v>40</v>
      </c>
      <c r="O336" s="64"/>
      <c r="P336" s="194">
        <f t="shared" si="11"/>
        <v>0</v>
      </c>
      <c r="Q336" s="194">
        <v>0.17</v>
      </c>
      <c r="R336" s="194">
        <f t="shared" si="12"/>
        <v>2.3800000000000005E-2</v>
      </c>
      <c r="S336" s="194">
        <v>0</v>
      </c>
      <c r="T336" s="195">
        <f t="shared" si="13"/>
        <v>0</v>
      </c>
      <c r="AR336" s="196" t="s">
        <v>225</v>
      </c>
      <c r="AT336" s="196" t="s">
        <v>273</v>
      </c>
      <c r="AU336" s="196" t="s">
        <v>82</v>
      </c>
      <c r="AY336" s="15" t="s">
        <v>127</v>
      </c>
      <c r="BE336" s="197">
        <f t="shared" si="14"/>
        <v>0</v>
      </c>
      <c r="BF336" s="197">
        <f t="shared" si="15"/>
        <v>0</v>
      </c>
      <c r="BG336" s="197">
        <f t="shared" si="16"/>
        <v>0</v>
      </c>
      <c r="BH336" s="197">
        <f t="shared" si="17"/>
        <v>0</v>
      </c>
      <c r="BI336" s="197">
        <f t="shared" si="18"/>
        <v>0</v>
      </c>
      <c r="BJ336" s="15" t="s">
        <v>80</v>
      </c>
      <c r="BK336" s="197">
        <f t="shared" si="19"/>
        <v>0</v>
      </c>
      <c r="BL336" s="15" t="s">
        <v>263</v>
      </c>
      <c r="BM336" s="196" t="s">
        <v>539</v>
      </c>
    </row>
    <row r="337" spans="2:65" s="1" customFormat="1" ht="24" customHeight="1">
      <c r="B337" s="32"/>
      <c r="C337" s="185" t="s">
        <v>540</v>
      </c>
      <c r="D337" s="185" t="s">
        <v>130</v>
      </c>
      <c r="E337" s="186" t="s">
        <v>541</v>
      </c>
      <c r="F337" s="187" t="s">
        <v>542</v>
      </c>
      <c r="G337" s="188" t="s">
        <v>179</v>
      </c>
      <c r="H337" s="189">
        <v>25</v>
      </c>
      <c r="I337" s="190"/>
      <c r="J337" s="191">
        <f t="shared" si="10"/>
        <v>0</v>
      </c>
      <c r="K337" s="187" t="s">
        <v>134</v>
      </c>
      <c r="L337" s="36"/>
      <c r="M337" s="192" t="s">
        <v>1</v>
      </c>
      <c r="N337" s="193" t="s">
        <v>40</v>
      </c>
      <c r="O337" s="64"/>
      <c r="P337" s="194">
        <f t="shared" si="11"/>
        <v>0</v>
      </c>
      <c r="Q337" s="194">
        <v>0</v>
      </c>
      <c r="R337" s="194">
        <f t="shared" si="12"/>
        <v>0</v>
      </c>
      <c r="S337" s="194">
        <v>0</v>
      </c>
      <c r="T337" s="195">
        <f t="shared" si="13"/>
        <v>0</v>
      </c>
      <c r="AR337" s="196" t="s">
        <v>263</v>
      </c>
      <c r="AT337" s="196" t="s">
        <v>130</v>
      </c>
      <c r="AU337" s="196" t="s">
        <v>82</v>
      </c>
      <c r="AY337" s="15" t="s">
        <v>127</v>
      </c>
      <c r="BE337" s="197">
        <f t="shared" si="14"/>
        <v>0</v>
      </c>
      <c r="BF337" s="197">
        <f t="shared" si="15"/>
        <v>0</v>
      </c>
      <c r="BG337" s="197">
        <f t="shared" si="16"/>
        <v>0</v>
      </c>
      <c r="BH337" s="197">
        <f t="shared" si="17"/>
        <v>0</v>
      </c>
      <c r="BI337" s="197">
        <f t="shared" si="18"/>
        <v>0</v>
      </c>
      <c r="BJ337" s="15" t="s">
        <v>80</v>
      </c>
      <c r="BK337" s="197">
        <f t="shared" si="19"/>
        <v>0</v>
      </c>
      <c r="BL337" s="15" t="s">
        <v>263</v>
      </c>
      <c r="BM337" s="196" t="s">
        <v>543</v>
      </c>
    </row>
    <row r="338" spans="2:65" s="1" customFormat="1" ht="16.5" customHeight="1">
      <c r="B338" s="32"/>
      <c r="C338" s="223" t="s">
        <v>544</v>
      </c>
      <c r="D338" s="223" t="s">
        <v>273</v>
      </c>
      <c r="E338" s="224" t="s">
        <v>545</v>
      </c>
      <c r="F338" s="225" t="s">
        <v>546</v>
      </c>
      <c r="G338" s="226" t="s">
        <v>538</v>
      </c>
      <c r="H338" s="227">
        <v>0.03</v>
      </c>
      <c r="I338" s="228"/>
      <c r="J338" s="229">
        <f t="shared" si="10"/>
        <v>0</v>
      </c>
      <c r="K338" s="225" t="s">
        <v>134</v>
      </c>
      <c r="L338" s="230"/>
      <c r="M338" s="231" t="s">
        <v>1</v>
      </c>
      <c r="N338" s="232" t="s">
        <v>40</v>
      </c>
      <c r="O338" s="64"/>
      <c r="P338" s="194">
        <f t="shared" si="11"/>
        <v>0</v>
      </c>
      <c r="Q338" s="194">
        <v>0.63</v>
      </c>
      <c r="R338" s="194">
        <f t="shared" si="12"/>
        <v>1.89E-2</v>
      </c>
      <c r="S338" s="194">
        <v>0</v>
      </c>
      <c r="T338" s="195">
        <f t="shared" si="13"/>
        <v>0</v>
      </c>
      <c r="AR338" s="196" t="s">
        <v>225</v>
      </c>
      <c r="AT338" s="196" t="s">
        <v>273</v>
      </c>
      <c r="AU338" s="196" t="s">
        <v>82</v>
      </c>
      <c r="AY338" s="15" t="s">
        <v>127</v>
      </c>
      <c r="BE338" s="197">
        <f t="shared" si="14"/>
        <v>0</v>
      </c>
      <c r="BF338" s="197">
        <f t="shared" si="15"/>
        <v>0</v>
      </c>
      <c r="BG338" s="197">
        <f t="shared" si="16"/>
        <v>0</v>
      </c>
      <c r="BH338" s="197">
        <f t="shared" si="17"/>
        <v>0</v>
      </c>
      <c r="BI338" s="197">
        <f t="shared" si="18"/>
        <v>0</v>
      </c>
      <c r="BJ338" s="15" t="s">
        <v>80</v>
      </c>
      <c r="BK338" s="197">
        <f t="shared" si="19"/>
        <v>0</v>
      </c>
      <c r="BL338" s="15" t="s">
        <v>263</v>
      </c>
      <c r="BM338" s="196" t="s">
        <v>547</v>
      </c>
    </row>
    <row r="339" spans="2:65" s="1" customFormat="1" ht="24" customHeight="1">
      <c r="B339" s="32"/>
      <c r="C339" s="185" t="s">
        <v>548</v>
      </c>
      <c r="D339" s="185" t="s">
        <v>130</v>
      </c>
      <c r="E339" s="186" t="s">
        <v>549</v>
      </c>
      <c r="F339" s="187" t="s">
        <v>550</v>
      </c>
      <c r="G339" s="188" t="s">
        <v>133</v>
      </c>
      <c r="H339" s="189">
        <v>8</v>
      </c>
      <c r="I339" s="190"/>
      <c r="J339" s="191">
        <f t="shared" si="10"/>
        <v>0</v>
      </c>
      <c r="K339" s="187" t="s">
        <v>134</v>
      </c>
      <c r="L339" s="36"/>
      <c r="M339" s="192" t="s">
        <v>1</v>
      </c>
      <c r="N339" s="193" t="s">
        <v>40</v>
      </c>
      <c r="O339" s="64"/>
      <c r="P339" s="194">
        <f t="shared" si="11"/>
        <v>0</v>
      </c>
      <c r="Q339" s="194">
        <v>0</v>
      </c>
      <c r="R339" s="194">
        <f t="shared" si="12"/>
        <v>0</v>
      </c>
      <c r="S339" s="194">
        <v>0</v>
      </c>
      <c r="T339" s="195">
        <f t="shared" si="13"/>
        <v>0</v>
      </c>
      <c r="AR339" s="196" t="s">
        <v>263</v>
      </c>
      <c r="AT339" s="196" t="s">
        <v>130</v>
      </c>
      <c r="AU339" s="196" t="s">
        <v>82</v>
      </c>
      <c r="AY339" s="15" t="s">
        <v>127</v>
      </c>
      <c r="BE339" s="197">
        <f t="shared" si="14"/>
        <v>0</v>
      </c>
      <c r="BF339" s="197">
        <f t="shared" si="15"/>
        <v>0</v>
      </c>
      <c r="BG339" s="197">
        <f t="shared" si="16"/>
        <v>0</v>
      </c>
      <c r="BH339" s="197">
        <f t="shared" si="17"/>
        <v>0</v>
      </c>
      <c r="BI339" s="197">
        <f t="shared" si="18"/>
        <v>0</v>
      </c>
      <c r="BJ339" s="15" t="s">
        <v>80</v>
      </c>
      <c r="BK339" s="197">
        <f t="shared" si="19"/>
        <v>0</v>
      </c>
      <c r="BL339" s="15" t="s">
        <v>263</v>
      </c>
      <c r="BM339" s="196" t="s">
        <v>551</v>
      </c>
    </row>
    <row r="340" spans="2:65" s="1" customFormat="1" ht="24" customHeight="1">
      <c r="B340" s="32"/>
      <c r="C340" s="223" t="s">
        <v>552</v>
      </c>
      <c r="D340" s="223" t="s">
        <v>273</v>
      </c>
      <c r="E340" s="224" t="s">
        <v>553</v>
      </c>
      <c r="F340" s="225" t="s">
        <v>554</v>
      </c>
      <c r="G340" s="226" t="s">
        <v>133</v>
      </c>
      <c r="H340" s="227">
        <v>8</v>
      </c>
      <c r="I340" s="228"/>
      <c r="J340" s="229">
        <f t="shared" si="10"/>
        <v>0</v>
      </c>
      <c r="K340" s="225" t="s">
        <v>134</v>
      </c>
      <c r="L340" s="230"/>
      <c r="M340" s="231" t="s">
        <v>1</v>
      </c>
      <c r="N340" s="232" t="s">
        <v>40</v>
      </c>
      <c r="O340" s="64"/>
      <c r="P340" s="194">
        <f t="shared" si="11"/>
        <v>0</v>
      </c>
      <c r="Q340" s="194">
        <v>2.2000000000000001E-4</v>
      </c>
      <c r="R340" s="194">
        <f t="shared" si="12"/>
        <v>1.7600000000000001E-3</v>
      </c>
      <c r="S340" s="194">
        <v>0</v>
      </c>
      <c r="T340" s="195">
        <f t="shared" si="13"/>
        <v>0</v>
      </c>
      <c r="AR340" s="196" t="s">
        <v>225</v>
      </c>
      <c r="AT340" s="196" t="s">
        <v>273</v>
      </c>
      <c r="AU340" s="196" t="s">
        <v>82</v>
      </c>
      <c r="AY340" s="15" t="s">
        <v>127</v>
      </c>
      <c r="BE340" s="197">
        <f t="shared" si="14"/>
        <v>0</v>
      </c>
      <c r="BF340" s="197">
        <f t="shared" si="15"/>
        <v>0</v>
      </c>
      <c r="BG340" s="197">
        <f t="shared" si="16"/>
        <v>0</v>
      </c>
      <c r="BH340" s="197">
        <f t="shared" si="17"/>
        <v>0</v>
      </c>
      <c r="BI340" s="197">
        <f t="shared" si="18"/>
        <v>0</v>
      </c>
      <c r="BJ340" s="15" t="s">
        <v>80</v>
      </c>
      <c r="BK340" s="197">
        <f t="shared" si="19"/>
        <v>0</v>
      </c>
      <c r="BL340" s="15" t="s">
        <v>263</v>
      </c>
      <c r="BM340" s="196" t="s">
        <v>555</v>
      </c>
    </row>
    <row r="341" spans="2:65" s="1" customFormat="1" ht="16.5" customHeight="1">
      <c r="B341" s="32"/>
      <c r="C341" s="185" t="s">
        <v>556</v>
      </c>
      <c r="D341" s="185" t="s">
        <v>130</v>
      </c>
      <c r="E341" s="186" t="s">
        <v>557</v>
      </c>
      <c r="F341" s="187" t="s">
        <v>558</v>
      </c>
      <c r="G341" s="188" t="s">
        <v>133</v>
      </c>
      <c r="H341" s="189">
        <v>9</v>
      </c>
      <c r="I341" s="190"/>
      <c r="J341" s="191">
        <f t="shared" si="10"/>
        <v>0</v>
      </c>
      <c r="K341" s="187" t="s">
        <v>1</v>
      </c>
      <c r="L341" s="36"/>
      <c r="M341" s="192" t="s">
        <v>1</v>
      </c>
      <c r="N341" s="193" t="s">
        <v>40</v>
      </c>
      <c r="O341" s="64"/>
      <c r="P341" s="194">
        <f t="shared" si="11"/>
        <v>0</v>
      </c>
      <c r="Q341" s="194">
        <v>0</v>
      </c>
      <c r="R341" s="194">
        <f t="shared" si="12"/>
        <v>0</v>
      </c>
      <c r="S341" s="194">
        <v>0</v>
      </c>
      <c r="T341" s="195">
        <f t="shared" si="13"/>
        <v>0</v>
      </c>
      <c r="AR341" s="196" t="s">
        <v>263</v>
      </c>
      <c r="AT341" s="196" t="s">
        <v>130</v>
      </c>
      <c r="AU341" s="196" t="s">
        <v>82</v>
      </c>
      <c r="AY341" s="15" t="s">
        <v>127</v>
      </c>
      <c r="BE341" s="197">
        <f t="shared" si="14"/>
        <v>0</v>
      </c>
      <c r="BF341" s="197">
        <f t="shared" si="15"/>
        <v>0</v>
      </c>
      <c r="BG341" s="197">
        <f t="shared" si="16"/>
        <v>0</v>
      </c>
      <c r="BH341" s="197">
        <f t="shared" si="17"/>
        <v>0</v>
      </c>
      <c r="BI341" s="197">
        <f t="shared" si="18"/>
        <v>0</v>
      </c>
      <c r="BJ341" s="15" t="s">
        <v>80</v>
      </c>
      <c r="BK341" s="197">
        <f t="shared" si="19"/>
        <v>0</v>
      </c>
      <c r="BL341" s="15" t="s">
        <v>263</v>
      </c>
      <c r="BM341" s="196" t="s">
        <v>559</v>
      </c>
    </row>
    <row r="342" spans="2:65" s="1" customFormat="1" ht="36" customHeight="1">
      <c r="B342" s="32"/>
      <c r="C342" s="223" t="s">
        <v>560</v>
      </c>
      <c r="D342" s="223" t="s">
        <v>273</v>
      </c>
      <c r="E342" s="224" t="s">
        <v>561</v>
      </c>
      <c r="F342" s="225" t="s">
        <v>562</v>
      </c>
      <c r="G342" s="226" t="s">
        <v>133</v>
      </c>
      <c r="H342" s="227">
        <v>9</v>
      </c>
      <c r="I342" s="228"/>
      <c r="J342" s="229">
        <f t="shared" si="10"/>
        <v>0</v>
      </c>
      <c r="K342" s="225" t="s">
        <v>1</v>
      </c>
      <c r="L342" s="230"/>
      <c r="M342" s="231" t="s">
        <v>1</v>
      </c>
      <c r="N342" s="232" t="s">
        <v>40</v>
      </c>
      <c r="O342" s="64"/>
      <c r="P342" s="194">
        <f t="shared" si="11"/>
        <v>0</v>
      </c>
      <c r="Q342" s="194">
        <v>4.7000000000000002E-3</v>
      </c>
      <c r="R342" s="194">
        <f t="shared" si="12"/>
        <v>4.2300000000000004E-2</v>
      </c>
      <c r="S342" s="194">
        <v>0</v>
      </c>
      <c r="T342" s="195">
        <f t="shared" si="13"/>
        <v>0</v>
      </c>
      <c r="AR342" s="196" t="s">
        <v>225</v>
      </c>
      <c r="AT342" s="196" t="s">
        <v>273</v>
      </c>
      <c r="AU342" s="196" t="s">
        <v>82</v>
      </c>
      <c r="AY342" s="15" t="s">
        <v>127</v>
      </c>
      <c r="BE342" s="197">
        <f t="shared" si="14"/>
        <v>0</v>
      </c>
      <c r="BF342" s="197">
        <f t="shared" si="15"/>
        <v>0</v>
      </c>
      <c r="BG342" s="197">
        <f t="shared" si="16"/>
        <v>0</v>
      </c>
      <c r="BH342" s="197">
        <f t="shared" si="17"/>
        <v>0</v>
      </c>
      <c r="BI342" s="197">
        <f t="shared" si="18"/>
        <v>0</v>
      </c>
      <c r="BJ342" s="15" t="s">
        <v>80</v>
      </c>
      <c r="BK342" s="197">
        <f t="shared" si="19"/>
        <v>0</v>
      </c>
      <c r="BL342" s="15" t="s">
        <v>263</v>
      </c>
      <c r="BM342" s="196" t="s">
        <v>563</v>
      </c>
    </row>
    <row r="343" spans="2:65" s="1" customFormat="1" ht="24" customHeight="1">
      <c r="B343" s="32"/>
      <c r="C343" s="185" t="s">
        <v>564</v>
      </c>
      <c r="D343" s="185" t="s">
        <v>130</v>
      </c>
      <c r="E343" s="186" t="s">
        <v>565</v>
      </c>
      <c r="F343" s="187" t="s">
        <v>566</v>
      </c>
      <c r="G343" s="188" t="s">
        <v>133</v>
      </c>
      <c r="H343" s="189">
        <v>1</v>
      </c>
      <c r="I343" s="190"/>
      <c r="J343" s="191">
        <f t="shared" si="10"/>
        <v>0</v>
      </c>
      <c r="K343" s="187" t="s">
        <v>1</v>
      </c>
      <c r="L343" s="36"/>
      <c r="M343" s="192" t="s">
        <v>1</v>
      </c>
      <c r="N343" s="193" t="s">
        <v>40</v>
      </c>
      <c r="O343" s="64"/>
      <c r="P343" s="194">
        <f t="shared" si="11"/>
        <v>0</v>
      </c>
      <c r="Q343" s="194">
        <v>0</v>
      </c>
      <c r="R343" s="194">
        <f t="shared" si="12"/>
        <v>0</v>
      </c>
      <c r="S343" s="194">
        <v>0</v>
      </c>
      <c r="T343" s="195">
        <f t="shared" si="13"/>
        <v>0</v>
      </c>
      <c r="AR343" s="196" t="s">
        <v>263</v>
      </c>
      <c r="AT343" s="196" t="s">
        <v>130</v>
      </c>
      <c r="AU343" s="196" t="s">
        <v>82</v>
      </c>
      <c r="AY343" s="15" t="s">
        <v>127</v>
      </c>
      <c r="BE343" s="197">
        <f t="shared" si="14"/>
        <v>0</v>
      </c>
      <c r="BF343" s="197">
        <f t="shared" si="15"/>
        <v>0</v>
      </c>
      <c r="BG343" s="197">
        <f t="shared" si="16"/>
        <v>0</v>
      </c>
      <c r="BH343" s="197">
        <f t="shared" si="17"/>
        <v>0</v>
      </c>
      <c r="BI343" s="197">
        <f t="shared" si="18"/>
        <v>0</v>
      </c>
      <c r="BJ343" s="15" t="s">
        <v>80</v>
      </c>
      <c r="BK343" s="197">
        <f t="shared" si="19"/>
        <v>0</v>
      </c>
      <c r="BL343" s="15" t="s">
        <v>263</v>
      </c>
      <c r="BM343" s="196" t="s">
        <v>567</v>
      </c>
    </row>
    <row r="344" spans="2:65" s="1" customFormat="1" ht="24" customHeight="1">
      <c r="B344" s="32"/>
      <c r="C344" s="185" t="s">
        <v>568</v>
      </c>
      <c r="D344" s="185" t="s">
        <v>130</v>
      </c>
      <c r="E344" s="186" t="s">
        <v>569</v>
      </c>
      <c r="F344" s="187" t="s">
        <v>570</v>
      </c>
      <c r="G344" s="188" t="s">
        <v>228</v>
      </c>
      <c r="H344" s="189">
        <v>0.115</v>
      </c>
      <c r="I344" s="190"/>
      <c r="J344" s="191">
        <f t="shared" si="10"/>
        <v>0</v>
      </c>
      <c r="K344" s="187" t="s">
        <v>134</v>
      </c>
      <c r="L344" s="36"/>
      <c r="M344" s="192" t="s">
        <v>1</v>
      </c>
      <c r="N344" s="193" t="s">
        <v>40</v>
      </c>
      <c r="O344" s="64"/>
      <c r="P344" s="194">
        <f t="shared" si="11"/>
        <v>0</v>
      </c>
      <c r="Q344" s="194">
        <v>0</v>
      </c>
      <c r="R344" s="194">
        <f t="shared" si="12"/>
        <v>0</v>
      </c>
      <c r="S344" s="194">
        <v>0</v>
      </c>
      <c r="T344" s="195">
        <f t="shared" si="13"/>
        <v>0</v>
      </c>
      <c r="AR344" s="196" t="s">
        <v>263</v>
      </c>
      <c r="AT344" s="196" t="s">
        <v>130</v>
      </c>
      <c r="AU344" s="196" t="s">
        <v>82</v>
      </c>
      <c r="AY344" s="15" t="s">
        <v>127</v>
      </c>
      <c r="BE344" s="197">
        <f t="shared" si="14"/>
        <v>0</v>
      </c>
      <c r="BF344" s="197">
        <f t="shared" si="15"/>
        <v>0</v>
      </c>
      <c r="BG344" s="197">
        <f t="shared" si="16"/>
        <v>0</v>
      </c>
      <c r="BH344" s="197">
        <f t="shared" si="17"/>
        <v>0</v>
      </c>
      <c r="BI344" s="197">
        <f t="shared" si="18"/>
        <v>0</v>
      </c>
      <c r="BJ344" s="15" t="s">
        <v>80</v>
      </c>
      <c r="BK344" s="197">
        <f t="shared" si="19"/>
        <v>0</v>
      </c>
      <c r="BL344" s="15" t="s">
        <v>263</v>
      </c>
      <c r="BM344" s="196" t="s">
        <v>571</v>
      </c>
    </row>
    <row r="345" spans="2:65" s="11" customFormat="1" ht="22.9" customHeight="1">
      <c r="B345" s="169"/>
      <c r="C345" s="170"/>
      <c r="D345" s="171" t="s">
        <v>74</v>
      </c>
      <c r="E345" s="183" t="s">
        <v>572</v>
      </c>
      <c r="F345" s="183" t="s">
        <v>573</v>
      </c>
      <c r="G345" s="170"/>
      <c r="H345" s="170"/>
      <c r="I345" s="173"/>
      <c r="J345" s="184">
        <f>BK345</f>
        <v>0</v>
      </c>
      <c r="K345" s="170"/>
      <c r="L345" s="175"/>
      <c r="M345" s="176"/>
      <c r="N345" s="177"/>
      <c r="O345" s="177"/>
      <c r="P345" s="178">
        <f>SUM(P346:P398)</f>
        <v>0</v>
      </c>
      <c r="Q345" s="177"/>
      <c r="R345" s="178">
        <f>SUM(R346:R398)</f>
        <v>0.91325476000000005</v>
      </c>
      <c r="S345" s="177"/>
      <c r="T345" s="179">
        <f>SUM(T346:T398)</f>
        <v>8.9628500000000013</v>
      </c>
      <c r="AR345" s="180" t="s">
        <v>82</v>
      </c>
      <c r="AT345" s="181" t="s">
        <v>74</v>
      </c>
      <c r="AU345" s="181" t="s">
        <v>80</v>
      </c>
      <c r="AY345" s="180" t="s">
        <v>127</v>
      </c>
      <c r="BK345" s="182">
        <f>SUM(BK346:BK398)</f>
        <v>0</v>
      </c>
    </row>
    <row r="346" spans="2:65" s="1" customFormat="1" ht="24" customHeight="1">
      <c r="B346" s="32"/>
      <c r="C346" s="185" t="s">
        <v>574</v>
      </c>
      <c r="D346" s="185" t="s">
        <v>130</v>
      </c>
      <c r="E346" s="186" t="s">
        <v>575</v>
      </c>
      <c r="F346" s="187" t="s">
        <v>576</v>
      </c>
      <c r="G346" s="188" t="s">
        <v>140</v>
      </c>
      <c r="H346" s="189">
        <v>1.895</v>
      </c>
      <c r="I346" s="190"/>
      <c r="J346" s="191">
        <f>ROUND(I346*H346,2)</f>
        <v>0</v>
      </c>
      <c r="K346" s="187" t="s">
        <v>134</v>
      </c>
      <c r="L346" s="36"/>
      <c r="M346" s="192" t="s">
        <v>1</v>
      </c>
      <c r="N346" s="193" t="s">
        <v>40</v>
      </c>
      <c r="O346" s="64"/>
      <c r="P346" s="194">
        <f>O346*H346</f>
        <v>0</v>
      </c>
      <c r="Q346" s="194">
        <v>1.08E-3</v>
      </c>
      <c r="R346" s="194">
        <f>Q346*H346</f>
        <v>2.0466E-3</v>
      </c>
      <c r="S346" s="194">
        <v>0</v>
      </c>
      <c r="T346" s="195">
        <f>S346*H346</f>
        <v>0</v>
      </c>
      <c r="AR346" s="196" t="s">
        <v>263</v>
      </c>
      <c r="AT346" s="196" t="s">
        <v>130</v>
      </c>
      <c r="AU346" s="196" t="s">
        <v>82</v>
      </c>
      <c r="AY346" s="15" t="s">
        <v>127</v>
      </c>
      <c r="BE346" s="197">
        <f>IF(N346="základní",J346,0)</f>
        <v>0</v>
      </c>
      <c r="BF346" s="197">
        <f>IF(N346="snížená",J346,0)</f>
        <v>0</v>
      </c>
      <c r="BG346" s="197">
        <f>IF(N346="zákl. přenesená",J346,0)</f>
        <v>0</v>
      </c>
      <c r="BH346" s="197">
        <f>IF(N346="sníž. přenesená",J346,0)</f>
        <v>0</v>
      </c>
      <c r="BI346" s="197">
        <f>IF(N346="nulová",J346,0)</f>
        <v>0</v>
      </c>
      <c r="BJ346" s="15" t="s">
        <v>80</v>
      </c>
      <c r="BK346" s="197">
        <f>ROUND(I346*H346,2)</f>
        <v>0</v>
      </c>
      <c r="BL346" s="15" t="s">
        <v>263</v>
      </c>
      <c r="BM346" s="196" t="s">
        <v>577</v>
      </c>
    </row>
    <row r="347" spans="2:65" s="12" customFormat="1" ht="11.25">
      <c r="B347" s="198"/>
      <c r="C347" s="199"/>
      <c r="D347" s="200" t="s">
        <v>142</v>
      </c>
      <c r="E347" s="201" t="s">
        <v>1</v>
      </c>
      <c r="F347" s="202" t="s">
        <v>578</v>
      </c>
      <c r="G347" s="199"/>
      <c r="H347" s="203">
        <v>1.895</v>
      </c>
      <c r="I347" s="204"/>
      <c r="J347" s="199"/>
      <c r="K347" s="199"/>
      <c r="L347" s="205"/>
      <c r="M347" s="206"/>
      <c r="N347" s="207"/>
      <c r="O347" s="207"/>
      <c r="P347" s="207"/>
      <c r="Q347" s="207"/>
      <c r="R347" s="207"/>
      <c r="S347" s="207"/>
      <c r="T347" s="208"/>
      <c r="AT347" s="209" t="s">
        <v>142</v>
      </c>
      <c r="AU347" s="209" t="s">
        <v>82</v>
      </c>
      <c r="AV347" s="12" t="s">
        <v>82</v>
      </c>
      <c r="AW347" s="12" t="s">
        <v>30</v>
      </c>
      <c r="AX347" s="12" t="s">
        <v>80</v>
      </c>
      <c r="AY347" s="209" t="s">
        <v>127</v>
      </c>
    </row>
    <row r="348" spans="2:65" s="1" customFormat="1" ht="24" customHeight="1">
      <c r="B348" s="32"/>
      <c r="C348" s="185" t="s">
        <v>579</v>
      </c>
      <c r="D348" s="185" t="s">
        <v>130</v>
      </c>
      <c r="E348" s="186" t="s">
        <v>580</v>
      </c>
      <c r="F348" s="187" t="s">
        <v>581</v>
      </c>
      <c r="G348" s="188" t="s">
        <v>140</v>
      </c>
      <c r="H348" s="189">
        <v>12.544</v>
      </c>
      <c r="I348" s="190"/>
      <c r="J348" s="191">
        <f>ROUND(I348*H348,2)</f>
        <v>0</v>
      </c>
      <c r="K348" s="187" t="s">
        <v>134</v>
      </c>
      <c r="L348" s="36"/>
      <c r="M348" s="192" t="s">
        <v>1</v>
      </c>
      <c r="N348" s="193" t="s">
        <v>40</v>
      </c>
      <c r="O348" s="64"/>
      <c r="P348" s="194">
        <f>O348*H348</f>
        <v>0</v>
      </c>
      <c r="Q348" s="194">
        <v>1.89E-3</v>
      </c>
      <c r="R348" s="194">
        <f>Q348*H348</f>
        <v>2.3708159999999999E-2</v>
      </c>
      <c r="S348" s="194">
        <v>0</v>
      </c>
      <c r="T348" s="195">
        <f>S348*H348</f>
        <v>0</v>
      </c>
      <c r="AR348" s="196" t="s">
        <v>263</v>
      </c>
      <c r="AT348" s="196" t="s">
        <v>130</v>
      </c>
      <c r="AU348" s="196" t="s">
        <v>82</v>
      </c>
      <c r="AY348" s="15" t="s">
        <v>127</v>
      </c>
      <c r="BE348" s="197">
        <f>IF(N348="základní",J348,0)</f>
        <v>0</v>
      </c>
      <c r="BF348" s="197">
        <f>IF(N348="snížená",J348,0)</f>
        <v>0</v>
      </c>
      <c r="BG348" s="197">
        <f>IF(N348="zákl. přenesená",J348,0)</f>
        <v>0</v>
      </c>
      <c r="BH348" s="197">
        <f>IF(N348="sníž. přenesená",J348,0)</f>
        <v>0</v>
      </c>
      <c r="BI348" s="197">
        <f>IF(N348="nulová",J348,0)</f>
        <v>0</v>
      </c>
      <c r="BJ348" s="15" t="s">
        <v>80</v>
      </c>
      <c r="BK348" s="197">
        <f>ROUND(I348*H348,2)</f>
        <v>0</v>
      </c>
      <c r="BL348" s="15" t="s">
        <v>263</v>
      </c>
      <c r="BM348" s="196" t="s">
        <v>582</v>
      </c>
    </row>
    <row r="349" spans="2:65" s="12" customFormat="1" ht="11.25">
      <c r="B349" s="198"/>
      <c r="C349" s="199"/>
      <c r="D349" s="200" t="s">
        <v>142</v>
      </c>
      <c r="E349" s="201" t="s">
        <v>1</v>
      </c>
      <c r="F349" s="202" t="s">
        <v>583</v>
      </c>
      <c r="G349" s="199"/>
      <c r="H349" s="203">
        <v>0.97</v>
      </c>
      <c r="I349" s="204"/>
      <c r="J349" s="199"/>
      <c r="K349" s="199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142</v>
      </c>
      <c r="AU349" s="209" t="s">
        <v>82</v>
      </c>
      <c r="AV349" s="12" t="s">
        <v>82</v>
      </c>
      <c r="AW349" s="12" t="s">
        <v>30</v>
      </c>
      <c r="AX349" s="12" t="s">
        <v>75</v>
      </c>
      <c r="AY349" s="209" t="s">
        <v>127</v>
      </c>
    </row>
    <row r="350" spans="2:65" s="12" customFormat="1" ht="11.25">
      <c r="B350" s="198"/>
      <c r="C350" s="199"/>
      <c r="D350" s="200" t="s">
        <v>142</v>
      </c>
      <c r="E350" s="201" t="s">
        <v>1</v>
      </c>
      <c r="F350" s="202" t="s">
        <v>584</v>
      </c>
      <c r="G350" s="199"/>
      <c r="H350" s="203">
        <v>0.59799999999999998</v>
      </c>
      <c r="I350" s="204"/>
      <c r="J350" s="199"/>
      <c r="K350" s="199"/>
      <c r="L350" s="205"/>
      <c r="M350" s="206"/>
      <c r="N350" s="207"/>
      <c r="O350" s="207"/>
      <c r="P350" s="207"/>
      <c r="Q350" s="207"/>
      <c r="R350" s="207"/>
      <c r="S350" s="207"/>
      <c r="T350" s="208"/>
      <c r="AT350" s="209" t="s">
        <v>142</v>
      </c>
      <c r="AU350" s="209" t="s">
        <v>82</v>
      </c>
      <c r="AV350" s="12" t="s">
        <v>82</v>
      </c>
      <c r="AW350" s="12" t="s">
        <v>30</v>
      </c>
      <c r="AX350" s="12" t="s">
        <v>75</v>
      </c>
      <c r="AY350" s="209" t="s">
        <v>127</v>
      </c>
    </row>
    <row r="351" spans="2:65" s="12" customFormat="1" ht="33.75">
      <c r="B351" s="198"/>
      <c r="C351" s="199"/>
      <c r="D351" s="200" t="s">
        <v>142</v>
      </c>
      <c r="E351" s="201" t="s">
        <v>1</v>
      </c>
      <c r="F351" s="202" t="s">
        <v>585</v>
      </c>
      <c r="G351" s="199"/>
      <c r="H351" s="203">
        <v>1.4550000000000001</v>
      </c>
      <c r="I351" s="204"/>
      <c r="J351" s="199"/>
      <c r="K351" s="199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142</v>
      </c>
      <c r="AU351" s="209" t="s">
        <v>82</v>
      </c>
      <c r="AV351" s="12" t="s">
        <v>82</v>
      </c>
      <c r="AW351" s="12" t="s">
        <v>30</v>
      </c>
      <c r="AX351" s="12" t="s">
        <v>75</v>
      </c>
      <c r="AY351" s="209" t="s">
        <v>127</v>
      </c>
    </row>
    <row r="352" spans="2:65" s="12" customFormat="1" ht="11.25">
      <c r="B352" s="198"/>
      <c r="C352" s="199"/>
      <c r="D352" s="200" t="s">
        <v>142</v>
      </c>
      <c r="E352" s="201" t="s">
        <v>1</v>
      </c>
      <c r="F352" s="202" t="s">
        <v>586</v>
      </c>
      <c r="G352" s="199"/>
      <c r="H352" s="203">
        <v>0.03</v>
      </c>
      <c r="I352" s="204"/>
      <c r="J352" s="199"/>
      <c r="K352" s="199"/>
      <c r="L352" s="205"/>
      <c r="M352" s="206"/>
      <c r="N352" s="207"/>
      <c r="O352" s="207"/>
      <c r="P352" s="207"/>
      <c r="Q352" s="207"/>
      <c r="R352" s="207"/>
      <c r="S352" s="207"/>
      <c r="T352" s="208"/>
      <c r="AT352" s="209" t="s">
        <v>142</v>
      </c>
      <c r="AU352" s="209" t="s">
        <v>82</v>
      </c>
      <c r="AV352" s="12" t="s">
        <v>82</v>
      </c>
      <c r="AW352" s="12" t="s">
        <v>30</v>
      </c>
      <c r="AX352" s="12" t="s">
        <v>75</v>
      </c>
      <c r="AY352" s="209" t="s">
        <v>127</v>
      </c>
    </row>
    <row r="353" spans="2:65" s="12" customFormat="1" ht="11.25">
      <c r="B353" s="198"/>
      <c r="C353" s="199"/>
      <c r="D353" s="200" t="s">
        <v>142</v>
      </c>
      <c r="E353" s="201" t="s">
        <v>1</v>
      </c>
      <c r="F353" s="202" t="s">
        <v>587</v>
      </c>
      <c r="G353" s="199"/>
      <c r="H353" s="203">
        <v>0.56699999999999995</v>
      </c>
      <c r="I353" s="204"/>
      <c r="J353" s="199"/>
      <c r="K353" s="199"/>
      <c r="L353" s="205"/>
      <c r="M353" s="206"/>
      <c r="N353" s="207"/>
      <c r="O353" s="207"/>
      <c r="P353" s="207"/>
      <c r="Q353" s="207"/>
      <c r="R353" s="207"/>
      <c r="S353" s="207"/>
      <c r="T353" s="208"/>
      <c r="AT353" s="209" t="s">
        <v>142</v>
      </c>
      <c r="AU353" s="209" t="s">
        <v>82</v>
      </c>
      <c r="AV353" s="12" t="s">
        <v>82</v>
      </c>
      <c r="AW353" s="12" t="s">
        <v>30</v>
      </c>
      <c r="AX353" s="12" t="s">
        <v>75</v>
      </c>
      <c r="AY353" s="209" t="s">
        <v>127</v>
      </c>
    </row>
    <row r="354" spans="2:65" s="12" customFormat="1" ht="22.5">
      <c r="B354" s="198"/>
      <c r="C354" s="199"/>
      <c r="D354" s="200" t="s">
        <v>142</v>
      </c>
      <c r="E354" s="201" t="s">
        <v>1</v>
      </c>
      <c r="F354" s="202" t="s">
        <v>588</v>
      </c>
      <c r="G354" s="199"/>
      <c r="H354" s="203">
        <v>0.64200000000000002</v>
      </c>
      <c r="I354" s="204"/>
      <c r="J354" s="199"/>
      <c r="K354" s="199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142</v>
      </c>
      <c r="AU354" s="209" t="s">
        <v>82</v>
      </c>
      <c r="AV354" s="12" t="s">
        <v>82</v>
      </c>
      <c r="AW354" s="12" t="s">
        <v>30</v>
      </c>
      <c r="AX354" s="12" t="s">
        <v>75</v>
      </c>
      <c r="AY354" s="209" t="s">
        <v>127</v>
      </c>
    </row>
    <row r="355" spans="2:65" s="12" customFormat="1" ht="11.25">
      <c r="B355" s="198"/>
      <c r="C355" s="199"/>
      <c r="D355" s="200" t="s">
        <v>142</v>
      </c>
      <c r="E355" s="201" t="s">
        <v>1</v>
      </c>
      <c r="F355" s="202" t="s">
        <v>589</v>
      </c>
      <c r="G355" s="199"/>
      <c r="H355" s="203">
        <v>0.33100000000000002</v>
      </c>
      <c r="I355" s="204"/>
      <c r="J355" s="199"/>
      <c r="K355" s="199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142</v>
      </c>
      <c r="AU355" s="209" t="s">
        <v>82</v>
      </c>
      <c r="AV355" s="12" t="s">
        <v>82</v>
      </c>
      <c r="AW355" s="12" t="s">
        <v>30</v>
      </c>
      <c r="AX355" s="12" t="s">
        <v>75</v>
      </c>
      <c r="AY355" s="209" t="s">
        <v>127</v>
      </c>
    </row>
    <row r="356" spans="2:65" s="12" customFormat="1" ht="11.25">
      <c r="B356" s="198"/>
      <c r="C356" s="199"/>
      <c r="D356" s="200" t="s">
        <v>142</v>
      </c>
      <c r="E356" s="201" t="s">
        <v>1</v>
      </c>
      <c r="F356" s="202" t="s">
        <v>590</v>
      </c>
      <c r="G356" s="199"/>
      <c r="H356" s="203">
        <v>0.17100000000000001</v>
      </c>
      <c r="I356" s="204"/>
      <c r="J356" s="199"/>
      <c r="K356" s="199"/>
      <c r="L356" s="205"/>
      <c r="M356" s="206"/>
      <c r="N356" s="207"/>
      <c r="O356" s="207"/>
      <c r="P356" s="207"/>
      <c r="Q356" s="207"/>
      <c r="R356" s="207"/>
      <c r="S356" s="207"/>
      <c r="T356" s="208"/>
      <c r="AT356" s="209" t="s">
        <v>142</v>
      </c>
      <c r="AU356" s="209" t="s">
        <v>82</v>
      </c>
      <c r="AV356" s="12" t="s">
        <v>82</v>
      </c>
      <c r="AW356" s="12" t="s">
        <v>30</v>
      </c>
      <c r="AX356" s="12" t="s">
        <v>75</v>
      </c>
      <c r="AY356" s="209" t="s">
        <v>127</v>
      </c>
    </row>
    <row r="357" spans="2:65" s="12" customFormat="1" ht="11.25">
      <c r="B357" s="198"/>
      <c r="C357" s="199"/>
      <c r="D357" s="200" t="s">
        <v>142</v>
      </c>
      <c r="E357" s="201" t="s">
        <v>1</v>
      </c>
      <c r="F357" s="202" t="s">
        <v>591</v>
      </c>
      <c r="G357" s="199"/>
      <c r="H357" s="203">
        <v>0.24299999999999999</v>
      </c>
      <c r="I357" s="204"/>
      <c r="J357" s="199"/>
      <c r="K357" s="199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142</v>
      </c>
      <c r="AU357" s="209" t="s">
        <v>82</v>
      </c>
      <c r="AV357" s="12" t="s">
        <v>82</v>
      </c>
      <c r="AW357" s="12" t="s">
        <v>30</v>
      </c>
      <c r="AX357" s="12" t="s">
        <v>75</v>
      </c>
      <c r="AY357" s="209" t="s">
        <v>127</v>
      </c>
    </row>
    <row r="358" spans="2:65" s="12" customFormat="1" ht="11.25">
      <c r="B358" s="198"/>
      <c r="C358" s="199"/>
      <c r="D358" s="200" t="s">
        <v>142</v>
      </c>
      <c r="E358" s="201" t="s">
        <v>1</v>
      </c>
      <c r="F358" s="202" t="s">
        <v>592</v>
      </c>
      <c r="G358" s="199"/>
      <c r="H358" s="203">
        <v>0.36</v>
      </c>
      <c r="I358" s="204"/>
      <c r="J358" s="199"/>
      <c r="K358" s="199"/>
      <c r="L358" s="205"/>
      <c r="M358" s="206"/>
      <c r="N358" s="207"/>
      <c r="O358" s="207"/>
      <c r="P358" s="207"/>
      <c r="Q358" s="207"/>
      <c r="R358" s="207"/>
      <c r="S358" s="207"/>
      <c r="T358" s="208"/>
      <c r="AT358" s="209" t="s">
        <v>142</v>
      </c>
      <c r="AU358" s="209" t="s">
        <v>82</v>
      </c>
      <c r="AV358" s="12" t="s">
        <v>82</v>
      </c>
      <c r="AW358" s="12" t="s">
        <v>30</v>
      </c>
      <c r="AX358" s="12" t="s">
        <v>75</v>
      </c>
      <c r="AY358" s="209" t="s">
        <v>127</v>
      </c>
    </row>
    <row r="359" spans="2:65" s="12" customFormat="1" ht="22.5">
      <c r="B359" s="198"/>
      <c r="C359" s="199"/>
      <c r="D359" s="200" t="s">
        <v>142</v>
      </c>
      <c r="E359" s="201" t="s">
        <v>1</v>
      </c>
      <c r="F359" s="202" t="s">
        <v>593</v>
      </c>
      <c r="G359" s="199"/>
      <c r="H359" s="203">
        <v>4.7089999999999996</v>
      </c>
      <c r="I359" s="204"/>
      <c r="J359" s="199"/>
      <c r="K359" s="199"/>
      <c r="L359" s="205"/>
      <c r="M359" s="206"/>
      <c r="N359" s="207"/>
      <c r="O359" s="207"/>
      <c r="P359" s="207"/>
      <c r="Q359" s="207"/>
      <c r="R359" s="207"/>
      <c r="S359" s="207"/>
      <c r="T359" s="208"/>
      <c r="AT359" s="209" t="s">
        <v>142</v>
      </c>
      <c r="AU359" s="209" t="s">
        <v>82</v>
      </c>
      <c r="AV359" s="12" t="s">
        <v>82</v>
      </c>
      <c r="AW359" s="12" t="s">
        <v>30</v>
      </c>
      <c r="AX359" s="12" t="s">
        <v>75</v>
      </c>
      <c r="AY359" s="209" t="s">
        <v>127</v>
      </c>
    </row>
    <row r="360" spans="2:65" s="12" customFormat="1" ht="11.25">
      <c r="B360" s="198"/>
      <c r="C360" s="199"/>
      <c r="D360" s="200" t="s">
        <v>142</v>
      </c>
      <c r="E360" s="201" t="s">
        <v>1</v>
      </c>
      <c r="F360" s="202" t="s">
        <v>594</v>
      </c>
      <c r="G360" s="199"/>
      <c r="H360" s="203">
        <v>0.29799999999999999</v>
      </c>
      <c r="I360" s="204"/>
      <c r="J360" s="199"/>
      <c r="K360" s="199"/>
      <c r="L360" s="205"/>
      <c r="M360" s="206"/>
      <c r="N360" s="207"/>
      <c r="O360" s="207"/>
      <c r="P360" s="207"/>
      <c r="Q360" s="207"/>
      <c r="R360" s="207"/>
      <c r="S360" s="207"/>
      <c r="T360" s="208"/>
      <c r="AT360" s="209" t="s">
        <v>142</v>
      </c>
      <c r="AU360" s="209" t="s">
        <v>82</v>
      </c>
      <c r="AV360" s="12" t="s">
        <v>82</v>
      </c>
      <c r="AW360" s="12" t="s">
        <v>30</v>
      </c>
      <c r="AX360" s="12" t="s">
        <v>75</v>
      </c>
      <c r="AY360" s="209" t="s">
        <v>127</v>
      </c>
    </row>
    <row r="361" spans="2:65" s="12" customFormat="1" ht="11.25">
      <c r="B361" s="198"/>
      <c r="C361" s="199"/>
      <c r="D361" s="200" t="s">
        <v>142</v>
      </c>
      <c r="E361" s="201" t="s">
        <v>1</v>
      </c>
      <c r="F361" s="202" t="s">
        <v>595</v>
      </c>
      <c r="G361" s="199"/>
      <c r="H361" s="203">
        <v>7.4999999999999997E-2</v>
      </c>
      <c r="I361" s="204"/>
      <c r="J361" s="199"/>
      <c r="K361" s="199"/>
      <c r="L361" s="205"/>
      <c r="M361" s="206"/>
      <c r="N361" s="207"/>
      <c r="O361" s="207"/>
      <c r="P361" s="207"/>
      <c r="Q361" s="207"/>
      <c r="R361" s="207"/>
      <c r="S361" s="207"/>
      <c r="T361" s="208"/>
      <c r="AT361" s="209" t="s">
        <v>142</v>
      </c>
      <c r="AU361" s="209" t="s">
        <v>82</v>
      </c>
      <c r="AV361" s="12" t="s">
        <v>82</v>
      </c>
      <c r="AW361" s="12" t="s">
        <v>30</v>
      </c>
      <c r="AX361" s="12" t="s">
        <v>75</v>
      </c>
      <c r="AY361" s="209" t="s">
        <v>127</v>
      </c>
    </row>
    <row r="362" spans="2:65" s="12" customFormat="1" ht="22.5">
      <c r="B362" s="198"/>
      <c r="C362" s="199"/>
      <c r="D362" s="200" t="s">
        <v>142</v>
      </c>
      <c r="E362" s="201" t="s">
        <v>1</v>
      </c>
      <c r="F362" s="202" t="s">
        <v>596</v>
      </c>
      <c r="G362" s="199"/>
      <c r="H362" s="203">
        <v>2.0950000000000002</v>
      </c>
      <c r="I362" s="204"/>
      <c r="J362" s="199"/>
      <c r="K362" s="199"/>
      <c r="L362" s="205"/>
      <c r="M362" s="206"/>
      <c r="N362" s="207"/>
      <c r="O362" s="207"/>
      <c r="P362" s="207"/>
      <c r="Q362" s="207"/>
      <c r="R362" s="207"/>
      <c r="S362" s="207"/>
      <c r="T362" s="208"/>
      <c r="AT362" s="209" t="s">
        <v>142</v>
      </c>
      <c r="AU362" s="209" t="s">
        <v>82</v>
      </c>
      <c r="AV362" s="12" t="s">
        <v>82</v>
      </c>
      <c r="AW362" s="12" t="s">
        <v>30</v>
      </c>
      <c r="AX362" s="12" t="s">
        <v>75</v>
      </c>
      <c r="AY362" s="209" t="s">
        <v>127</v>
      </c>
    </row>
    <row r="363" spans="2:65" s="13" customFormat="1" ht="11.25">
      <c r="B363" s="210"/>
      <c r="C363" s="211"/>
      <c r="D363" s="200" t="s">
        <v>142</v>
      </c>
      <c r="E363" s="212" t="s">
        <v>1</v>
      </c>
      <c r="F363" s="213" t="s">
        <v>154</v>
      </c>
      <c r="G363" s="211"/>
      <c r="H363" s="214">
        <v>12.544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142</v>
      </c>
      <c r="AU363" s="220" t="s">
        <v>82</v>
      </c>
      <c r="AV363" s="13" t="s">
        <v>135</v>
      </c>
      <c r="AW363" s="13" t="s">
        <v>30</v>
      </c>
      <c r="AX363" s="13" t="s">
        <v>80</v>
      </c>
      <c r="AY363" s="220" t="s">
        <v>127</v>
      </c>
    </row>
    <row r="364" spans="2:65" s="1" customFormat="1" ht="24" customHeight="1">
      <c r="B364" s="32"/>
      <c r="C364" s="185" t="s">
        <v>597</v>
      </c>
      <c r="D364" s="185" t="s">
        <v>130</v>
      </c>
      <c r="E364" s="186" t="s">
        <v>598</v>
      </c>
      <c r="F364" s="187" t="s">
        <v>599</v>
      </c>
      <c r="G364" s="188" t="s">
        <v>162</v>
      </c>
      <c r="H364" s="189">
        <v>53.679000000000002</v>
      </c>
      <c r="I364" s="190"/>
      <c r="J364" s="191">
        <f>ROUND(I364*H364,2)</f>
        <v>0</v>
      </c>
      <c r="K364" s="187" t="s">
        <v>1</v>
      </c>
      <c r="L364" s="36"/>
      <c r="M364" s="192" t="s">
        <v>1</v>
      </c>
      <c r="N364" s="193" t="s">
        <v>40</v>
      </c>
      <c r="O364" s="64"/>
      <c r="P364" s="194">
        <f>O364*H364</f>
        <v>0</v>
      </c>
      <c r="Q364" s="194">
        <v>0</v>
      </c>
      <c r="R364" s="194">
        <f>Q364*H364</f>
        <v>0</v>
      </c>
      <c r="S364" s="194">
        <v>2.1999999999999999E-2</v>
      </c>
      <c r="T364" s="195">
        <f>S364*H364</f>
        <v>1.180938</v>
      </c>
      <c r="AR364" s="196" t="s">
        <v>263</v>
      </c>
      <c r="AT364" s="196" t="s">
        <v>130</v>
      </c>
      <c r="AU364" s="196" t="s">
        <v>82</v>
      </c>
      <c r="AY364" s="15" t="s">
        <v>127</v>
      </c>
      <c r="BE364" s="197">
        <f>IF(N364="základní",J364,0)</f>
        <v>0</v>
      </c>
      <c r="BF364" s="197">
        <f>IF(N364="snížená",J364,0)</f>
        <v>0</v>
      </c>
      <c r="BG364" s="197">
        <f>IF(N364="zákl. přenesená",J364,0)</f>
        <v>0</v>
      </c>
      <c r="BH364" s="197">
        <f>IF(N364="sníž. přenesená",J364,0)</f>
        <v>0</v>
      </c>
      <c r="BI364" s="197">
        <f>IF(N364="nulová",J364,0)</f>
        <v>0</v>
      </c>
      <c r="BJ364" s="15" t="s">
        <v>80</v>
      </c>
      <c r="BK364" s="197">
        <f>ROUND(I364*H364,2)</f>
        <v>0</v>
      </c>
      <c r="BL364" s="15" t="s">
        <v>263</v>
      </c>
      <c r="BM364" s="196" t="s">
        <v>600</v>
      </c>
    </row>
    <row r="365" spans="2:65" s="12" customFormat="1" ht="11.25">
      <c r="B365" s="198"/>
      <c r="C365" s="199"/>
      <c r="D365" s="200" t="s">
        <v>142</v>
      </c>
      <c r="E365" s="201" t="s">
        <v>1</v>
      </c>
      <c r="F365" s="202" t="s">
        <v>601</v>
      </c>
      <c r="G365" s="199"/>
      <c r="H365" s="203">
        <v>37.673999999999999</v>
      </c>
      <c r="I365" s="204"/>
      <c r="J365" s="199"/>
      <c r="K365" s="199"/>
      <c r="L365" s="205"/>
      <c r="M365" s="206"/>
      <c r="N365" s="207"/>
      <c r="O365" s="207"/>
      <c r="P365" s="207"/>
      <c r="Q365" s="207"/>
      <c r="R365" s="207"/>
      <c r="S365" s="207"/>
      <c r="T365" s="208"/>
      <c r="AT365" s="209" t="s">
        <v>142</v>
      </c>
      <c r="AU365" s="209" t="s">
        <v>82</v>
      </c>
      <c r="AV365" s="12" t="s">
        <v>82</v>
      </c>
      <c r="AW365" s="12" t="s">
        <v>30</v>
      </c>
      <c r="AX365" s="12" t="s">
        <v>75</v>
      </c>
      <c r="AY365" s="209" t="s">
        <v>127</v>
      </c>
    </row>
    <row r="366" spans="2:65" s="12" customFormat="1" ht="11.25">
      <c r="B366" s="198"/>
      <c r="C366" s="199"/>
      <c r="D366" s="200" t="s">
        <v>142</v>
      </c>
      <c r="E366" s="201" t="s">
        <v>1</v>
      </c>
      <c r="F366" s="202" t="s">
        <v>602</v>
      </c>
      <c r="G366" s="199"/>
      <c r="H366" s="203">
        <v>11.52</v>
      </c>
      <c r="I366" s="204"/>
      <c r="J366" s="199"/>
      <c r="K366" s="199"/>
      <c r="L366" s="205"/>
      <c r="M366" s="206"/>
      <c r="N366" s="207"/>
      <c r="O366" s="207"/>
      <c r="P366" s="207"/>
      <c r="Q366" s="207"/>
      <c r="R366" s="207"/>
      <c r="S366" s="207"/>
      <c r="T366" s="208"/>
      <c r="AT366" s="209" t="s">
        <v>142</v>
      </c>
      <c r="AU366" s="209" t="s">
        <v>82</v>
      </c>
      <c r="AV366" s="12" t="s">
        <v>82</v>
      </c>
      <c r="AW366" s="12" t="s">
        <v>30</v>
      </c>
      <c r="AX366" s="12" t="s">
        <v>75</v>
      </c>
      <c r="AY366" s="209" t="s">
        <v>127</v>
      </c>
    </row>
    <row r="367" spans="2:65" s="12" customFormat="1" ht="11.25">
      <c r="B367" s="198"/>
      <c r="C367" s="199"/>
      <c r="D367" s="200" t="s">
        <v>142</v>
      </c>
      <c r="E367" s="201" t="s">
        <v>1</v>
      </c>
      <c r="F367" s="202" t="s">
        <v>603</v>
      </c>
      <c r="G367" s="199"/>
      <c r="H367" s="203">
        <v>4.4850000000000003</v>
      </c>
      <c r="I367" s="204"/>
      <c r="J367" s="199"/>
      <c r="K367" s="199"/>
      <c r="L367" s="205"/>
      <c r="M367" s="206"/>
      <c r="N367" s="207"/>
      <c r="O367" s="207"/>
      <c r="P367" s="207"/>
      <c r="Q367" s="207"/>
      <c r="R367" s="207"/>
      <c r="S367" s="207"/>
      <c r="T367" s="208"/>
      <c r="AT367" s="209" t="s">
        <v>142</v>
      </c>
      <c r="AU367" s="209" t="s">
        <v>82</v>
      </c>
      <c r="AV367" s="12" t="s">
        <v>82</v>
      </c>
      <c r="AW367" s="12" t="s">
        <v>30</v>
      </c>
      <c r="AX367" s="12" t="s">
        <v>75</v>
      </c>
      <c r="AY367" s="209" t="s">
        <v>127</v>
      </c>
    </row>
    <row r="368" spans="2:65" s="13" customFormat="1" ht="11.25">
      <c r="B368" s="210"/>
      <c r="C368" s="211"/>
      <c r="D368" s="200" t="s">
        <v>142</v>
      </c>
      <c r="E368" s="212" t="s">
        <v>1</v>
      </c>
      <c r="F368" s="213" t="s">
        <v>154</v>
      </c>
      <c r="G368" s="211"/>
      <c r="H368" s="214">
        <v>53.679000000000002</v>
      </c>
      <c r="I368" s="215"/>
      <c r="J368" s="211"/>
      <c r="K368" s="211"/>
      <c r="L368" s="216"/>
      <c r="M368" s="217"/>
      <c r="N368" s="218"/>
      <c r="O368" s="218"/>
      <c r="P368" s="218"/>
      <c r="Q368" s="218"/>
      <c r="R368" s="218"/>
      <c r="S368" s="218"/>
      <c r="T368" s="219"/>
      <c r="AT368" s="220" t="s">
        <v>142</v>
      </c>
      <c r="AU368" s="220" t="s">
        <v>82</v>
      </c>
      <c r="AV368" s="13" t="s">
        <v>135</v>
      </c>
      <c r="AW368" s="13" t="s">
        <v>30</v>
      </c>
      <c r="AX368" s="13" t="s">
        <v>80</v>
      </c>
      <c r="AY368" s="220" t="s">
        <v>127</v>
      </c>
    </row>
    <row r="369" spans="2:65" s="1" customFormat="1" ht="24" customHeight="1">
      <c r="B369" s="32"/>
      <c r="C369" s="185" t="s">
        <v>604</v>
      </c>
      <c r="D369" s="185" t="s">
        <v>130</v>
      </c>
      <c r="E369" s="186" t="s">
        <v>605</v>
      </c>
      <c r="F369" s="187" t="s">
        <v>606</v>
      </c>
      <c r="G369" s="188" t="s">
        <v>607</v>
      </c>
      <c r="H369" s="189">
        <v>143</v>
      </c>
      <c r="I369" s="190"/>
      <c r="J369" s="191">
        <f>ROUND(I369*H369,2)</f>
        <v>0</v>
      </c>
      <c r="K369" s="187" t="s">
        <v>1</v>
      </c>
      <c r="L369" s="36"/>
      <c r="M369" s="192" t="s">
        <v>1</v>
      </c>
      <c r="N369" s="193" t="s">
        <v>40</v>
      </c>
      <c r="O369" s="64"/>
      <c r="P369" s="194">
        <f>O369*H369</f>
        <v>0</v>
      </c>
      <c r="Q369" s="194">
        <v>0</v>
      </c>
      <c r="R369" s="194">
        <f>Q369*H369</f>
        <v>0</v>
      </c>
      <c r="S369" s="194">
        <v>2.1999999999999999E-2</v>
      </c>
      <c r="T369" s="195">
        <f>S369*H369</f>
        <v>3.1459999999999999</v>
      </c>
      <c r="AR369" s="196" t="s">
        <v>263</v>
      </c>
      <c r="AT369" s="196" t="s">
        <v>130</v>
      </c>
      <c r="AU369" s="196" t="s">
        <v>82</v>
      </c>
      <c r="AY369" s="15" t="s">
        <v>127</v>
      </c>
      <c r="BE369" s="197">
        <f>IF(N369="základní",J369,0)</f>
        <v>0</v>
      </c>
      <c r="BF369" s="197">
        <f>IF(N369="snížená",J369,0)</f>
        <v>0</v>
      </c>
      <c r="BG369" s="197">
        <f>IF(N369="zákl. přenesená",J369,0)</f>
        <v>0</v>
      </c>
      <c r="BH369" s="197">
        <f>IF(N369="sníž. přenesená",J369,0)</f>
        <v>0</v>
      </c>
      <c r="BI369" s="197">
        <f>IF(N369="nulová",J369,0)</f>
        <v>0</v>
      </c>
      <c r="BJ369" s="15" t="s">
        <v>80</v>
      </c>
      <c r="BK369" s="197">
        <f>ROUND(I369*H369,2)</f>
        <v>0</v>
      </c>
      <c r="BL369" s="15" t="s">
        <v>263</v>
      </c>
      <c r="BM369" s="196" t="s">
        <v>608</v>
      </c>
    </row>
    <row r="370" spans="2:65" s="1" customFormat="1" ht="16.5" customHeight="1">
      <c r="B370" s="32"/>
      <c r="C370" s="185" t="s">
        <v>609</v>
      </c>
      <c r="D370" s="185" t="s">
        <v>130</v>
      </c>
      <c r="E370" s="186" t="s">
        <v>610</v>
      </c>
      <c r="F370" s="187" t="s">
        <v>611</v>
      </c>
      <c r="G370" s="188" t="s">
        <v>607</v>
      </c>
      <c r="H370" s="189">
        <v>143</v>
      </c>
      <c r="I370" s="190"/>
      <c r="J370" s="191">
        <f>ROUND(I370*H370,2)</f>
        <v>0</v>
      </c>
      <c r="K370" s="187" t="s">
        <v>1</v>
      </c>
      <c r="L370" s="36"/>
      <c r="M370" s="192" t="s">
        <v>1</v>
      </c>
      <c r="N370" s="193" t="s">
        <v>40</v>
      </c>
      <c r="O370" s="64"/>
      <c r="P370" s="194">
        <f>O370*H370</f>
        <v>0</v>
      </c>
      <c r="Q370" s="194">
        <v>0</v>
      </c>
      <c r="R370" s="194">
        <f>Q370*H370</f>
        <v>0</v>
      </c>
      <c r="S370" s="194">
        <v>2.1999999999999999E-2</v>
      </c>
      <c r="T370" s="195">
        <f>S370*H370</f>
        <v>3.1459999999999999</v>
      </c>
      <c r="AR370" s="196" t="s">
        <v>263</v>
      </c>
      <c r="AT370" s="196" t="s">
        <v>130</v>
      </c>
      <c r="AU370" s="196" t="s">
        <v>82</v>
      </c>
      <c r="AY370" s="15" t="s">
        <v>127</v>
      </c>
      <c r="BE370" s="197">
        <f>IF(N370="základní",J370,0)</f>
        <v>0</v>
      </c>
      <c r="BF370" s="197">
        <f>IF(N370="snížená",J370,0)</f>
        <v>0</v>
      </c>
      <c r="BG370" s="197">
        <f>IF(N370="zákl. přenesená",J370,0)</f>
        <v>0</v>
      </c>
      <c r="BH370" s="197">
        <f>IF(N370="sníž. přenesená",J370,0)</f>
        <v>0</v>
      </c>
      <c r="BI370" s="197">
        <f>IF(N370="nulová",J370,0)</f>
        <v>0</v>
      </c>
      <c r="BJ370" s="15" t="s">
        <v>80</v>
      </c>
      <c r="BK370" s="197">
        <f>ROUND(I370*H370,2)</f>
        <v>0</v>
      </c>
      <c r="BL370" s="15" t="s">
        <v>263</v>
      </c>
      <c r="BM370" s="196" t="s">
        <v>612</v>
      </c>
    </row>
    <row r="371" spans="2:65" s="1" customFormat="1" ht="24" customHeight="1">
      <c r="B371" s="32"/>
      <c r="C371" s="185" t="s">
        <v>613</v>
      </c>
      <c r="D371" s="185" t="s">
        <v>130</v>
      </c>
      <c r="E371" s="186" t="s">
        <v>614</v>
      </c>
      <c r="F371" s="187" t="s">
        <v>615</v>
      </c>
      <c r="G371" s="188" t="s">
        <v>607</v>
      </c>
      <c r="H371" s="189">
        <v>50</v>
      </c>
      <c r="I371" s="190"/>
      <c r="J371" s="191">
        <f>ROUND(I371*H371,2)</f>
        <v>0</v>
      </c>
      <c r="K371" s="187" t="s">
        <v>1</v>
      </c>
      <c r="L371" s="36"/>
      <c r="M371" s="192" t="s">
        <v>1</v>
      </c>
      <c r="N371" s="193" t="s">
        <v>40</v>
      </c>
      <c r="O371" s="64"/>
      <c r="P371" s="194">
        <f>O371*H371</f>
        <v>0</v>
      </c>
      <c r="Q371" s="194">
        <v>0</v>
      </c>
      <c r="R371" s="194">
        <f>Q371*H371</f>
        <v>0</v>
      </c>
      <c r="S371" s="194">
        <v>2.1999999999999999E-2</v>
      </c>
      <c r="T371" s="195">
        <f>S371*H371</f>
        <v>1.0999999999999999</v>
      </c>
      <c r="AR371" s="196" t="s">
        <v>263</v>
      </c>
      <c r="AT371" s="196" t="s">
        <v>130</v>
      </c>
      <c r="AU371" s="196" t="s">
        <v>82</v>
      </c>
      <c r="AY371" s="15" t="s">
        <v>127</v>
      </c>
      <c r="BE371" s="197">
        <f>IF(N371="základní",J371,0)</f>
        <v>0</v>
      </c>
      <c r="BF371" s="197">
        <f>IF(N371="snížená",J371,0)</f>
        <v>0</v>
      </c>
      <c r="BG371" s="197">
        <f>IF(N371="zákl. přenesená",J371,0)</f>
        <v>0</v>
      </c>
      <c r="BH371" s="197">
        <f>IF(N371="sníž. přenesená",J371,0)</f>
        <v>0</v>
      </c>
      <c r="BI371" s="197">
        <f>IF(N371="nulová",J371,0)</f>
        <v>0</v>
      </c>
      <c r="BJ371" s="15" t="s">
        <v>80</v>
      </c>
      <c r="BK371" s="197">
        <f>ROUND(I371*H371,2)</f>
        <v>0</v>
      </c>
      <c r="BL371" s="15" t="s">
        <v>263</v>
      </c>
      <c r="BM371" s="196" t="s">
        <v>616</v>
      </c>
    </row>
    <row r="372" spans="2:65" s="1" customFormat="1" ht="16.5" customHeight="1">
      <c r="B372" s="32"/>
      <c r="C372" s="185" t="s">
        <v>617</v>
      </c>
      <c r="D372" s="185" t="s">
        <v>130</v>
      </c>
      <c r="E372" s="186" t="s">
        <v>618</v>
      </c>
      <c r="F372" s="187" t="s">
        <v>619</v>
      </c>
      <c r="G372" s="188" t="s">
        <v>162</v>
      </c>
      <c r="H372" s="189">
        <v>53.679000000000002</v>
      </c>
      <c r="I372" s="190"/>
      <c r="J372" s="191">
        <f>ROUND(I372*H372,2)</f>
        <v>0</v>
      </c>
      <c r="K372" s="187" t="s">
        <v>1</v>
      </c>
      <c r="L372" s="36"/>
      <c r="M372" s="192" t="s">
        <v>1</v>
      </c>
      <c r="N372" s="193" t="s">
        <v>40</v>
      </c>
      <c r="O372" s="64"/>
      <c r="P372" s="194">
        <f>O372*H372</f>
        <v>0</v>
      </c>
      <c r="Q372" s="194">
        <v>0</v>
      </c>
      <c r="R372" s="194">
        <f>Q372*H372</f>
        <v>0</v>
      </c>
      <c r="S372" s="194">
        <v>0</v>
      </c>
      <c r="T372" s="195">
        <f>S372*H372</f>
        <v>0</v>
      </c>
      <c r="AR372" s="196" t="s">
        <v>263</v>
      </c>
      <c r="AT372" s="196" t="s">
        <v>130</v>
      </c>
      <c r="AU372" s="196" t="s">
        <v>82</v>
      </c>
      <c r="AY372" s="15" t="s">
        <v>127</v>
      </c>
      <c r="BE372" s="197">
        <f>IF(N372="základní",J372,0)</f>
        <v>0</v>
      </c>
      <c r="BF372" s="197">
        <f>IF(N372="snížená",J372,0)</f>
        <v>0</v>
      </c>
      <c r="BG372" s="197">
        <f>IF(N372="zákl. přenesená",J372,0)</f>
        <v>0</v>
      </c>
      <c r="BH372" s="197">
        <f>IF(N372="sníž. přenesená",J372,0)</f>
        <v>0</v>
      </c>
      <c r="BI372" s="197">
        <f>IF(N372="nulová",J372,0)</f>
        <v>0</v>
      </c>
      <c r="BJ372" s="15" t="s">
        <v>80</v>
      </c>
      <c r="BK372" s="197">
        <f>ROUND(I372*H372,2)</f>
        <v>0</v>
      </c>
      <c r="BL372" s="15" t="s">
        <v>263</v>
      </c>
      <c r="BM372" s="196" t="s">
        <v>620</v>
      </c>
    </row>
    <row r="373" spans="2:65" s="12" customFormat="1" ht="11.25">
      <c r="B373" s="198"/>
      <c r="C373" s="199"/>
      <c r="D373" s="200" t="s">
        <v>142</v>
      </c>
      <c r="E373" s="201" t="s">
        <v>1</v>
      </c>
      <c r="F373" s="202" t="s">
        <v>601</v>
      </c>
      <c r="G373" s="199"/>
      <c r="H373" s="203">
        <v>37.673999999999999</v>
      </c>
      <c r="I373" s="204"/>
      <c r="J373" s="199"/>
      <c r="K373" s="199"/>
      <c r="L373" s="205"/>
      <c r="M373" s="206"/>
      <c r="N373" s="207"/>
      <c r="O373" s="207"/>
      <c r="P373" s="207"/>
      <c r="Q373" s="207"/>
      <c r="R373" s="207"/>
      <c r="S373" s="207"/>
      <c r="T373" s="208"/>
      <c r="AT373" s="209" t="s">
        <v>142</v>
      </c>
      <c r="AU373" s="209" t="s">
        <v>82</v>
      </c>
      <c r="AV373" s="12" t="s">
        <v>82</v>
      </c>
      <c r="AW373" s="12" t="s">
        <v>30</v>
      </c>
      <c r="AX373" s="12" t="s">
        <v>75</v>
      </c>
      <c r="AY373" s="209" t="s">
        <v>127</v>
      </c>
    </row>
    <row r="374" spans="2:65" s="12" customFormat="1" ht="11.25">
      <c r="B374" s="198"/>
      <c r="C374" s="199"/>
      <c r="D374" s="200" t="s">
        <v>142</v>
      </c>
      <c r="E374" s="201" t="s">
        <v>1</v>
      </c>
      <c r="F374" s="202" t="s">
        <v>602</v>
      </c>
      <c r="G374" s="199"/>
      <c r="H374" s="203">
        <v>11.52</v>
      </c>
      <c r="I374" s="204"/>
      <c r="J374" s="199"/>
      <c r="K374" s="199"/>
      <c r="L374" s="205"/>
      <c r="M374" s="206"/>
      <c r="N374" s="207"/>
      <c r="O374" s="207"/>
      <c r="P374" s="207"/>
      <c r="Q374" s="207"/>
      <c r="R374" s="207"/>
      <c r="S374" s="207"/>
      <c r="T374" s="208"/>
      <c r="AT374" s="209" t="s">
        <v>142</v>
      </c>
      <c r="AU374" s="209" t="s">
        <v>82</v>
      </c>
      <c r="AV374" s="12" t="s">
        <v>82</v>
      </c>
      <c r="AW374" s="12" t="s">
        <v>30</v>
      </c>
      <c r="AX374" s="12" t="s">
        <v>75</v>
      </c>
      <c r="AY374" s="209" t="s">
        <v>127</v>
      </c>
    </row>
    <row r="375" spans="2:65" s="12" customFormat="1" ht="11.25">
      <c r="B375" s="198"/>
      <c r="C375" s="199"/>
      <c r="D375" s="200" t="s">
        <v>142</v>
      </c>
      <c r="E375" s="201" t="s">
        <v>1</v>
      </c>
      <c r="F375" s="202" t="s">
        <v>603</v>
      </c>
      <c r="G375" s="199"/>
      <c r="H375" s="203">
        <v>4.4850000000000003</v>
      </c>
      <c r="I375" s="204"/>
      <c r="J375" s="199"/>
      <c r="K375" s="199"/>
      <c r="L375" s="205"/>
      <c r="M375" s="206"/>
      <c r="N375" s="207"/>
      <c r="O375" s="207"/>
      <c r="P375" s="207"/>
      <c r="Q375" s="207"/>
      <c r="R375" s="207"/>
      <c r="S375" s="207"/>
      <c r="T375" s="208"/>
      <c r="AT375" s="209" t="s">
        <v>142</v>
      </c>
      <c r="AU375" s="209" t="s">
        <v>82</v>
      </c>
      <c r="AV375" s="12" t="s">
        <v>82</v>
      </c>
      <c r="AW375" s="12" t="s">
        <v>30</v>
      </c>
      <c r="AX375" s="12" t="s">
        <v>75</v>
      </c>
      <c r="AY375" s="209" t="s">
        <v>127</v>
      </c>
    </row>
    <row r="376" spans="2:65" s="13" customFormat="1" ht="11.25">
      <c r="B376" s="210"/>
      <c r="C376" s="211"/>
      <c r="D376" s="200" t="s">
        <v>142</v>
      </c>
      <c r="E376" s="212" t="s">
        <v>1</v>
      </c>
      <c r="F376" s="213" t="s">
        <v>154</v>
      </c>
      <c r="G376" s="211"/>
      <c r="H376" s="214">
        <v>53.679000000000002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142</v>
      </c>
      <c r="AU376" s="220" t="s">
        <v>82</v>
      </c>
      <c r="AV376" s="13" t="s">
        <v>135</v>
      </c>
      <c r="AW376" s="13" t="s">
        <v>30</v>
      </c>
      <c r="AX376" s="13" t="s">
        <v>80</v>
      </c>
      <c r="AY376" s="220" t="s">
        <v>127</v>
      </c>
    </row>
    <row r="377" spans="2:65" s="1" customFormat="1" ht="16.5" customHeight="1">
      <c r="B377" s="32"/>
      <c r="C377" s="223" t="s">
        <v>621</v>
      </c>
      <c r="D377" s="223" t="s">
        <v>273</v>
      </c>
      <c r="E377" s="224" t="s">
        <v>622</v>
      </c>
      <c r="F377" s="225" t="s">
        <v>623</v>
      </c>
      <c r="G377" s="226" t="s">
        <v>140</v>
      </c>
      <c r="H377" s="227">
        <v>0.64400000000000002</v>
      </c>
      <c r="I377" s="228"/>
      <c r="J377" s="229">
        <f>ROUND(I377*H377,2)</f>
        <v>0</v>
      </c>
      <c r="K377" s="225" t="s">
        <v>134</v>
      </c>
      <c r="L377" s="230"/>
      <c r="M377" s="231" t="s">
        <v>1</v>
      </c>
      <c r="N377" s="232" t="s">
        <v>40</v>
      </c>
      <c r="O377" s="64"/>
      <c r="P377" s="194">
        <f>O377*H377</f>
        <v>0</v>
      </c>
      <c r="Q377" s="194">
        <v>0.5</v>
      </c>
      <c r="R377" s="194">
        <f>Q377*H377</f>
        <v>0.32200000000000001</v>
      </c>
      <c r="S377" s="194">
        <v>0</v>
      </c>
      <c r="T377" s="195">
        <f>S377*H377</f>
        <v>0</v>
      </c>
      <c r="AR377" s="196" t="s">
        <v>225</v>
      </c>
      <c r="AT377" s="196" t="s">
        <v>273</v>
      </c>
      <c r="AU377" s="196" t="s">
        <v>82</v>
      </c>
      <c r="AY377" s="15" t="s">
        <v>127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5" t="s">
        <v>80</v>
      </c>
      <c r="BK377" s="197">
        <f>ROUND(I377*H377,2)</f>
        <v>0</v>
      </c>
      <c r="BL377" s="15" t="s">
        <v>263</v>
      </c>
      <c r="BM377" s="196" t="s">
        <v>624</v>
      </c>
    </row>
    <row r="378" spans="2:65" s="12" customFormat="1" ht="11.25">
      <c r="B378" s="198"/>
      <c r="C378" s="199"/>
      <c r="D378" s="200" t="s">
        <v>142</v>
      </c>
      <c r="E378" s="201" t="s">
        <v>1</v>
      </c>
      <c r="F378" s="202" t="s">
        <v>625</v>
      </c>
      <c r="G378" s="199"/>
      <c r="H378" s="203">
        <v>0.45200000000000001</v>
      </c>
      <c r="I378" s="204"/>
      <c r="J378" s="199"/>
      <c r="K378" s="199"/>
      <c r="L378" s="205"/>
      <c r="M378" s="206"/>
      <c r="N378" s="207"/>
      <c r="O378" s="207"/>
      <c r="P378" s="207"/>
      <c r="Q378" s="207"/>
      <c r="R378" s="207"/>
      <c r="S378" s="207"/>
      <c r="T378" s="208"/>
      <c r="AT378" s="209" t="s">
        <v>142</v>
      </c>
      <c r="AU378" s="209" t="s">
        <v>82</v>
      </c>
      <c r="AV378" s="12" t="s">
        <v>82</v>
      </c>
      <c r="AW378" s="12" t="s">
        <v>30</v>
      </c>
      <c r="AX378" s="12" t="s">
        <v>75</v>
      </c>
      <c r="AY378" s="209" t="s">
        <v>127</v>
      </c>
    </row>
    <row r="379" spans="2:65" s="12" customFormat="1" ht="11.25">
      <c r="B379" s="198"/>
      <c r="C379" s="199"/>
      <c r="D379" s="200" t="s">
        <v>142</v>
      </c>
      <c r="E379" s="201" t="s">
        <v>1</v>
      </c>
      <c r="F379" s="202" t="s">
        <v>626</v>
      </c>
      <c r="G379" s="199"/>
      <c r="H379" s="203">
        <v>0.13800000000000001</v>
      </c>
      <c r="I379" s="204"/>
      <c r="J379" s="199"/>
      <c r="K379" s="199"/>
      <c r="L379" s="205"/>
      <c r="M379" s="206"/>
      <c r="N379" s="207"/>
      <c r="O379" s="207"/>
      <c r="P379" s="207"/>
      <c r="Q379" s="207"/>
      <c r="R379" s="207"/>
      <c r="S379" s="207"/>
      <c r="T379" s="208"/>
      <c r="AT379" s="209" t="s">
        <v>142</v>
      </c>
      <c r="AU379" s="209" t="s">
        <v>82</v>
      </c>
      <c r="AV379" s="12" t="s">
        <v>82</v>
      </c>
      <c r="AW379" s="12" t="s">
        <v>30</v>
      </c>
      <c r="AX379" s="12" t="s">
        <v>75</v>
      </c>
      <c r="AY379" s="209" t="s">
        <v>127</v>
      </c>
    </row>
    <row r="380" spans="2:65" s="12" customFormat="1" ht="11.25">
      <c r="B380" s="198"/>
      <c r="C380" s="199"/>
      <c r="D380" s="200" t="s">
        <v>142</v>
      </c>
      <c r="E380" s="201" t="s">
        <v>1</v>
      </c>
      <c r="F380" s="202" t="s">
        <v>627</v>
      </c>
      <c r="G380" s="199"/>
      <c r="H380" s="203">
        <v>5.3999999999999999E-2</v>
      </c>
      <c r="I380" s="204"/>
      <c r="J380" s="199"/>
      <c r="K380" s="199"/>
      <c r="L380" s="205"/>
      <c r="M380" s="206"/>
      <c r="N380" s="207"/>
      <c r="O380" s="207"/>
      <c r="P380" s="207"/>
      <c r="Q380" s="207"/>
      <c r="R380" s="207"/>
      <c r="S380" s="207"/>
      <c r="T380" s="208"/>
      <c r="AT380" s="209" t="s">
        <v>142</v>
      </c>
      <c r="AU380" s="209" t="s">
        <v>82</v>
      </c>
      <c r="AV380" s="12" t="s">
        <v>82</v>
      </c>
      <c r="AW380" s="12" t="s">
        <v>30</v>
      </c>
      <c r="AX380" s="12" t="s">
        <v>75</v>
      </c>
      <c r="AY380" s="209" t="s">
        <v>127</v>
      </c>
    </row>
    <row r="381" spans="2:65" s="13" customFormat="1" ht="11.25">
      <c r="B381" s="210"/>
      <c r="C381" s="211"/>
      <c r="D381" s="200" t="s">
        <v>142</v>
      </c>
      <c r="E381" s="212" t="s">
        <v>1</v>
      </c>
      <c r="F381" s="213" t="s">
        <v>154</v>
      </c>
      <c r="G381" s="211"/>
      <c r="H381" s="214">
        <v>0.64400000000000013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142</v>
      </c>
      <c r="AU381" s="220" t="s">
        <v>82</v>
      </c>
      <c r="AV381" s="13" t="s">
        <v>135</v>
      </c>
      <c r="AW381" s="13" t="s">
        <v>30</v>
      </c>
      <c r="AX381" s="13" t="s">
        <v>80</v>
      </c>
      <c r="AY381" s="220" t="s">
        <v>127</v>
      </c>
    </row>
    <row r="382" spans="2:65" s="1" customFormat="1" ht="48" customHeight="1">
      <c r="B382" s="32"/>
      <c r="C382" s="185" t="s">
        <v>628</v>
      </c>
      <c r="D382" s="185" t="s">
        <v>130</v>
      </c>
      <c r="E382" s="186" t="s">
        <v>629</v>
      </c>
      <c r="F382" s="187" t="s">
        <v>630</v>
      </c>
      <c r="G382" s="188" t="s">
        <v>133</v>
      </c>
      <c r="H382" s="189">
        <v>8</v>
      </c>
      <c r="I382" s="190"/>
      <c r="J382" s="191">
        <f>ROUND(I382*H382,2)</f>
        <v>0</v>
      </c>
      <c r="K382" s="187" t="s">
        <v>1</v>
      </c>
      <c r="L382" s="36"/>
      <c r="M382" s="192" t="s">
        <v>1</v>
      </c>
      <c r="N382" s="193" t="s">
        <v>40</v>
      </c>
      <c r="O382" s="64"/>
      <c r="P382" s="194">
        <f>O382*H382</f>
        <v>0</v>
      </c>
      <c r="Q382" s="194">
        <v>0</v>
      </c>
      <c r="R382" s="194">
        <f>Q382*H382</f>
        <v>0</v>
      </c>
      <c r="S382" s="194">
        <v>2.4750000000000001E-2</v>
      </c>
      <c r="T382" s="195">
        <f>S382*H382</f>
        <v>0.19800000000000001</v>
      </c>
      <c r="AR382" s="196" t="s">
        <v>263</v>
      </c>
      <c r="AT382" s="196" t="s">
        <v>130</v>
      </c>
      <c r="AU382" s="196" t="s">
        <v>82</v>
      </c>
      <c r="AY382" s="15" t="s">
        <v>127</v>
      </c>
      <c r="BE382" s="197">
        <f>IF(N382="základní",J382,0)</f>
        <v>0</v>
      </c>
      <c r="BF382" s="197">
        <f>IF(N382="snížená",J382,0)</f>
        <v>0</v>
      </c>
      <c r="BG382" s="197">
        <f>IF(N382="zákl. přenesená",J382,0)</f>
        <v>0</v>
      </c>
      <c r="BH382" s="197">
        <f>IF(N382="sníž. přenesená",J382,0)</f>
        <v>0</v>
      </c>
      <c r="BI382" s="197">
        <f>IF(N382="nulová",J382,0)</f>
        <v>0</v>
      </c>
      <c r="BJ382" s="15" t="s">
        <v>80</v>
      </c>
      <c r="BK382" s="197">
        <f>ROUND(I382*H382,2)</f>
        <v>0</v>
      </c>
      <c r="BL382" s="15" t="s">
        <v>263</v>
      </c>
      <c r="BM382" s="196" t="s">
        <v>631</v>
      </c>
    </row>
    <row r="383" spans="2:65" s="1" customFormat="1" ht="68.25">
      <c r="B383" s="32"/>
      <c r="C383" s="33"/>
      <c r="D383" s="200" t="s">
        <v>253</v>
      </c>
      <c r="E383" s="33"/>
      <c r="F383" s="221" t="s">
        <v>632</v>
      </c>
      <c r="G383" s="33"/>
      <c r="H383" s="33"/>
      <c r="I383" s="103"/>
      <c r="J383" s="33"/>
      <c r="K383" s="33"/>
      <c r="L383" s="36"/>
      <c r="M383" s="222"/>
      <c r="N383" s="64"/>
      <c r="O383" s="64"/>
      <c r="P383" s="64"/>
      <c r="Q383" s="64"/>
      <c r="R383" s="64"/>
      <c r="S383" s="64"/>
      <c r="T383" s="65"/>
      <c r="AT383" s="15" t="s">
        <v>253</v>
      </c>
      <c r="AU383" s="15" t="s">
        <v>82</v>
      </c>
    </row>
    <row r="384" spans="2:65" s="1" customFormat="1" ht="24" customHeight="1">
      <c r="B384" s="32"/>
      <c r="C384" s="185" t="s">
        <v>633</v>
      </c>
      <c r="D384" s="185" t="s">
        <v>130</v>
      </c>
      <c r="E384" s="186" t="s">
        <v>634</v>
      </c>
      <c r="F384" s="187" t="s">
        <v>635</v>
      </c>
      <c r="G384" s="188" t="s">
        <v>179</v>
      </c>
      <c r="H384" s="189">
        <v>53.36</v>
      </c>
      <c r="I384" s="190"/>
      <c r="J384" s="191">
        <f>ROUND(I384*H384,2)</f>
        <v>0</v>
      </c>
      <c r="K384" s="187" t="s">
        <v>134</v>
      </c>
      <c r="L384" s="36"/>
      <c r="M384" s="192" t="s">
        <v>1</v>
      </c>
      <c r="N384" s="193" t="s">
        <v>40</v>
      </c>
      <c r="O384" s="64"/>
      <c r="P384" s="194">
        <f>O384*H384</f>
        <v>0</v>
      </c>
      <c r="Q384" s="194">
        <v>0</v>
      </c>
      <c r="R384" s="194">
        <f>Q384*H384</f>
        <v>0</v>
      </c>
      <c r="S384" s="194">
        <v>0</v>
      </c>
      <c r="T384" s="195">
        <f>S384*H384</f>
        <v>0</v>
      </c>
      <c r="AR384" s="196" t="s">
        <v>263</v>
      </c>
      <c r="AT384" s="196" t="s">
        <v>130</v>
      </c>
      <c r="AU384" s="196" t="s">
        <v>82</v>
      </c>
      <c r="AY384" s="15" t="s">
        <v>127</v>
      </c>
      <c r="BE384" s="197">
        <f>IF(N384="základní",J384,0)</f>
        <v>0</v>
      </c>
      <c r="BF384" s="197">
        <f>IF(N384="snížená",J384,0)</f>
        <v>0</v>
      </c>
      <c r="BG384" s="197">
        <f>IF(N384="zákl. přenesená",J384,0)</f>
        <v>0</v>
      </c>
      <c r="BH384" s="197">
        <f>IF(N384="sníž. přenesená",J384,0)</f>
        <v>0</v>
      </c>
      <c r="BI384" s="197">
        <f>IF(N384="nulová",J384,0)</f>
        <v>0</v>
      </c>
      <c r="BJ384" s="15" t="s">
        <v>80</v>
      </c>
      <c r="BK384" s="197">
        <f>ROUND(I384*H384,2)</f>
        <v>0</v>
      </c>
      <c r="BL384" s="15" t="s">
        <v>263</v>
      </c>
      <c r="BM384" s="196" t="s">
        <v>636</v>
      </c>
    </row>
    <row r="385" spans="2:65" s="12" customFormat="1" ht="11.25">
      <c r="B385" s="198"/>
      <c r="C385" s="199"/>
      <c r="D385" s="200" t="s">
        <v>142</v>
      </c>
      <c r="E385" s="201" t="s">
        <v>1</v>
      </c>
      <c r="F385" s="202" t="s">
        <v>637</v>
      </c>
      <c r="G385" s="199"/>
      <c r="H385" s="203">
        <v>26.68</v>
      </c>
      <c r="I385" s="204"/>
      <c r="J385" s="199"/>
      <c r="K385" s="199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142</v>
      </c>
      <c r="AU385" s="209" t="s">
        <v>82</v>
      </c>
      <c r="AV385" s="12" t="s">
        <v>82</v>
      </c>
      <c r="AW385" s="12" t="s">
        <v>30</v>
      </c>
      <c r="AX385" s="12" t="s">
        <v>75</v>
      </c>
      <c r="AY385" s="209" t="s">
        <v>127</v>
      </c>
    </row>
    <row r="386" spans="2:65" s="12" customFormat="1" ht="11.25">
      <c r="B386" s="198"/>
      <c r="C386" s="199"/>
      <c r="D386" s="200" t="s">
        <v>142</v>
      </c>
      <c r="E386" s="201" t="s">
        <v>1</v>
      </c>
      <c r="F386" s="202" t="s">
        <v>638</v>
      </c>
      <c r="G386" s="199"/>
      <c r="H386" s="203">
        <v>26.68</v>
      </c>
      <c r="I386" s="204"/>
      <c r="J386" s="199"/>
      <c r="K386" s="199"/>
      <c r="L386" s="205"/>
      <c r="M386" s="206"/>
      <c r="N386" s="207"/>
      <c r="O386" s="207"/>
      <c r="P386" s="207"/>
      <c r="Q386" s="207"/>
      <c r="R386" s="207"/>
      <c r="S386" s="207"/>
      <c r="T386" s="208"/>
      <c r="AT386" s="209" t="s">
        <v>142</v>
      </c>
      <c r="AU386" s="209" t="s">
        <v>82</v>
      </c>
      <c r="AV386" s="12" t="s">
        <v>82</v>
      </c>
      <c r="AW386" s="12" t="s">
        <v>30</v>
      </c>
      <c r="AX386" s="12" t="s">
        <v>75</v>
      </c>
      <c r="AY386" s="209" t="s">
        <v>127</v>
      </c>
    </row>
    <row r="387" spans="2:65" s="13" customFormat="1" ht="11.25">
      <c r="B387" s="210"/>
      <c r="C387" s="211"/>
      <c r="D387" s="200" t="s">
        <v>142</v>
      </c>
      <c r="E387" s="212" t="s">
        <v>1</v>
      </c>
      <c r="F387" s="213" t="s">
        <v>154</v>
      </c>
      <c r="G387" s="211"/>
      <c r="H387" s="214">
        <v>53.36</v>
      </c>
      <c r="I387" s="215"/>
      <c r="J387" s="211"/>
      <c r="K387" s="211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142</v>
      </c>
      <c r="AU387" s="220" t="s">
        <v>82</v>
      </c>
      <c r="AV387" s="13" t="s">
        <v>135</v>
      </c>
      <c r="AW387" s="13" t="s">
        <v>30</v>
      </c>
      <c r="AX387" s="13" t="s">
        <v>80</v>
      </c>
      <c r="AY387" s="220" t="s">
        <v>127</v>
      </c>
    </row>
    <row r="388" spans="2:65" s="1" customFormat="1" ht="16.5" customHeight="1">
      <c r="B388" s="32"/>
      <c r="C388" s="223" t="s">
        <v>639</v>
      </c>
      <c r="D388" s="223" t="s">
        <v>273</v>
      </c>
      <c r="E388" s="224" t="s">
        <v>640</v>
      </c>
      <c r="F388" s="225" t="s">
        <v>641</v>
      </c>
      <c r="G388" s="226" t="s">
        <v>140</v>
      </c>
      <c r="H388" s="227">
        <v>0.72</v>
      </c>
      <c r="I388" s="228"/>
      <c r="J388" s="229">
        <f>ROUND(I388*H388,2)</f>
        <v>0</v>
      </c>
      <c r="K388" s="225" t="s">
        <v>1</v>
      </c>
      <c r="L388" s="230"/>
      <c r="M388" s="231" t="s">
        <v>1</v>
      </c>
      <c r="N388" s="232" t="s">
        <v>40</v>
      </c>
      <c r="O388" s="64"/>
      <c r="P388" s="194">
        <f>O388*H388</f>
        <v>0</v>
      </c>
      <c r="Q388" s="194">
        <v>0.5</v>
      </c>
      <c r="R388" s="194">
        <f>Q388*H388</f>
        <v>0.36</v>
      </c>
      <c r="S388" s="194">
        <v>0</v>
      </c>
      <c r="T388" s="195">
        <f>S388*H388</f>
        <v>0</v>
      </c>
      <c r="AR388" s="196" t="s">
        <v>225</v>
      </c>
      <c r="AT388" s="196" t="s">
        <v>273</v>
      </c>
      <c r="AU388" s="196" t="s">
        <v>82</v>
      </c>
      <c r="AY388" s="15" t="s">
        <v>127</v>
      </c>
      <c r="BE388" s="197">
        <f>IF(N388="základní",J388,0)</f>
        <v>0</v>
      </c>
      <c r="BF388" s="197">
        <f>IF(N388="snížená",J388,0)</f>
        <v>0</v>
      </c>
      <c r="BG388" s="197">
        <f>IF(N388="zákl. přenesená",J388,0)</f>
        <v>0</v>
      </c>
      <c r="BH388" s="197">
        <f>IF(N388="sníž. přenesená",J388,0)</f>
        <v>0</v>
      </c>
      <c r="BI388" s="197">
        <f>IF(N388="nulová",J388,0)</f>
        <v>0</v>
      </c>
      <c r="BJ388" s="15" t="s">
        <v>80</v>
      </c>
      <c r="BK388" s="197">
        <f>ROUND(I388*H388,2)</f>
        <v>0</v>
      </c>
      <c r="BL388" s="15" t="s">
        <v>263</v>
      </c>
      <c r="BM388" s="196" t="s">
        <v>642</v>
      </c>
    </row>
    <row r="389" spans="2:65" s="12" customFormat="1" ht="11.25">
      <c r="B389" s="198"/>
      <c r="C389" s="199"/>
      <c r="D389" s="200" t="s">
        <v>142</v>
      </c>
      <c r="E389" s="201" t="s">
        <v>1</v>
      </c>
      <c r="F389" s="202" t="s">
        <v>643</v>
      </c>
      <c r="G389" s="199"/>
      <c r="H389" s="203">
        <v>0.36</v>
      </c>
      <c r="I389" s="204"/>
      <c r="J389" s="199"/>
      <c r="K389" s="199"/>
      <c r="L389" s="205"/>
      <c r="M389" s="206"/>
      <c r="N389" s="207"/>
      <c r="O389" s="207"/>
      <c r="P389" s="207"/>
      <c r="Q389" s="207"/>
      <c r="R389" s="207"/>
      <c r="S389" s="207"/>
      <c r="T389" s="208"/>
      <c r="AT389" s="209" t="s">
        <v>142</v>
      </c>
      <c r="AU389" s="209" t="s">
        <v>82</v>
      </c>
      <c r="AV389" s="12" t="s">
        <v>82</v>
      </c>
      <c r="AW389" s="12" t="s">
        <v>30</v>
      </c>
      <c r="AX389" s="12" t="s">
        <v>75</v>
      </c>
      <c r="AY389" s="209" t="s">
        <v>127</v>
      </c>
    </row>
    <row r="390" spans="2:65" s="12" customFormat="1" ht="11.25">
      <c r="B390" s="198"/>
      <c r="C390" s="199"/>
      <c r="D390" s="200" t="s">
        <v>142</v>
      </c>
      <c r="E390" s="201" t="s">
        <v>1</v>
      </c>
      <c r="F390" s="202" t="s">
        <v>644</v>
      </c>
      <c r="G390" s="199"/>
      <c r="H390" s="203">
        <v>0.36</v>
      </c>
      <c r="I390" s="204"/>
      <c r="J390" s="199"/>
      <c r="K390" s="199"/>
      <c r="L390" s="205"/>
      <c r="M390" s="206"/>
      <c r="N390" s="207"/>
      <c r="O390" s="207"/>
      <c r="P390" s="207"/>
      <c r="Q390" s="207"/>
      <c r="R390" s="207"/>
      <c r="S390" s="207"/>
      <c r="T390" s="208"/>
      <c r="AT390" s="209" t="s">
        <v>142</v>
      </c>
      <c r="AU390" s="209" t="s">
        <v>82</v>
      </c>
      <c r="AV390" s="12" t="s">
        <v>82</v>
      </c>
      <c r="AW390" s="12" t="s">
        <v>30</v>
      </c>
      <c r="AX390" s="12" t="s">
        <v>75</v>
      </c>
      <c r="AY390" s="209" t="s">
        <v>127</v>
      </c>
    </row>
    <row r="391" spans="2:65" s="13" customFormat="1" ht="11.25">
      <c r="B391" s="210"/>
      <c r="C391" s="211"/>
      <c r="D391" s="200" t="s">
        <v>142</v>
      </c>
      <c r="E391" s="212" t="s">
        <v>1</v>
      </c>
      <c r="F391" s="213" t="s">
        <v>154</v>
      </c>
      <c r="G391" s="211"/>
      <c r="H391" s="214">
        <v>0.72</v>
      </c>
      <c r="I391" s="215"/>
      <c r="J391" s="211"/>
      <c r="K391" s="211"/>
      <c r="L391" s="216"/>
      <c r="M391" s="217"/>
      <c r="N391" s="218"/>
      <c r="O391" s="218"/>
      <c r="P391" s="218"/>
      <c r="Q391" s="218"/>
      <c r="R391" s="218"/>
      <c r="S391" s="218"/>
      <c r="T391" s="219"/>
      <c r="AT391" s="220" t="s">
        <v>142</v>
      </c>
      <c r="AU391" s="220" t="s">
        <v>82</v>
      </c>
      <c r="AV391" s="13" t="s">
        <v>135</v>
      </c>
      <c r="AW391" s="13" t="s">
        <v>30</v>
      </c>
      <c r="AX391" s="13" t="s">
        <v>80</v>
      </c>
      <c r="AY391" s="220" t="s">
        <v>127</v>
      </c>
    </row>
    <row r="392" spans="2:65" s="1" customFormat="1" ht="24" customHeight="1">
      <c r="B392" s="32"/>
      <c r="C392" s="185" t="s">
        <v>645</v>
      </c>
      <c r="D392" s="185" t="s">
        <v>130</v>
      </c>
      <c r="E392" s="186" t="s">
        <v>646</v>
      </c>
      <c r="F392" s="187" t="s">
        <v>647</v>
      </c>
      <c r="G392" s="188" t="s">
        <v>162</v>
      </c>
      <c r="H392" s="189">
        <v>13.708</v>
      </c>
      <c r="I392" s="190"/>
      <c r="J392" s="191">
        <f>ROUND(I392*H392,2)</f>
        <v>0</v>
      </c>
      <c r="K392" s="187" t="s">
        <v>134</v>
      </c>
      <c r="L392" s="36"/>
      <c r="M392" s="192" t="s">
        <v>1</v>
      </c>
      <c r="N392" s="193" t="s">
        <v>40</v>
      </c>
      <c r="O392" s="64"/>
      <c r="P392" s="194">
        <f>O392*H392</f>
        <v>0</v>
      </c>
      <c r="Q392" s="194">
        <v>0</v>
      </c>
      <c r="R392" s="194">
        <f>Q392*H392</f>
        <v>0</v>
      </c>
      <c r="S392" s="194">
        <v>0</v>
      </c>
      <c r="T392" s="195">
        <f>S392*H392</f>
        <v>0</v>
      </c>
      <c r="AR392" s="196" t="s">
        <v>263</v>
      </c>
      <c r="AT392" s="196" t="s">
        <v>130</v>
      </c>
      <c r="AU392" s="196" t="s">
        <v>82</v>
      </c>
      <c r="AY392" s="15" t="s">
        <v>127</v>
      </c>
      <c r="BE392" s="197">
        <f>IF(N392="základní",J392,0)</f>
        <v>0</v>
      </c>
      <c r="BF392" s="197">
        <f>IF(N392="snížená",J392,0)</f>
        <v>0</v>
      </c>
      <c r="BG392" s="197">
        <f>IF(N392="zákl. přenesená",J392,0)</f>
        <v>0</v>
      </c>
      <c r="BH392" s="197">
        <f>IF(N392="sníž. přenesená",J392,0)</f>
        <v>0</v>
      </c>
      <c r="BI392" s="197">
        <f>IF(N392="nulová",J392,0)</f>
        <v>0</v>
      </c>
      <c r="BJ392" s="15" t="s">
        <v>80</v>
      </c>
      <c r="BK392" s="197">
        <f>ROUND(I392*H392,2)</f>
        <v>0</v>
      </c>
      <c r="BL392" s="15" t="s">
        <v>263</v>
      </c>
      <c r="BM392" s="196" t="s">
        <v>648</v>
      </c>
    </row>
    <row r="393" spans="2:65" s="12" customFormat="1" ht="11.25">
      <c r="B393" s="198"/>
      <c r="C393" s="199"/>
      <c r="D393" s="200" t="s">
        <v>142</v>
      </c>
      <c r="E393" s="201" t="s">
        <v>1</v>
      </c>
      <c r="F393" s="202" t="s">
        <v>649</v>
      </c>
      <c r="G393" s="199"/>
      <c r="H393" s="203">
        <v>13.708</v>
      </c>
      <c r="I393" s="204"/>
      <c r="J393" s="199"/>
      <c r="K393" s="199"/>
      <c r="L393" s="205"/>
      <c r="M393" s="206"/>
      <c r="N393" s="207"/>
      <c r="O393" s="207"/>
      <c r="P393" s="207"/>
      <c r="Q393" s="207"/>
      <c r="R393" s="207"/>
      <c r="S393" s="207"/>
      <c r="T393" s="208"/>
      <c r="AT393" s="209" t="s">
        <v>142</v>
      </c>
      <c r="AU393" s="209" t="s">
        <v>82</v>
      </c>
      <c r="AV393" s="12" t="s">
        <v>82</v>
      </c>
      <c r="AW393" s="12" t="s">
        <v>30</v>
      </c>
      <c r="AX393" s="12" t="s">
        <v>80</v>
      </c>
      <c r="AY393" s="209" t="s">
        <v>127</v>
      </c>
    </row>
    <row r="394" spans="2:65" s="1" customFormat="1" ht="16.5" customHeight="1">
      <c r="B394" s="32"/>
      <c r="C394" s="223" t="s">
        <v>650</v>
      </c>
      <c r="D394" s="223" t="s">
        <v>273</v>
      </c>
      <c r="E394" s="224" t="s">
        <v>622</v>
      </c>
      <c r="F394" s="225" t="s">
        <v>623</v>
      </c>
      <c r="G394" s="226" t="s">
        <v>140</v>
      </c>
      <c r="H394" s="227">
        <v>0.41099999999999998</v>
      </c>
      <c r="I394" s="228"/>
      <c r="J394" s="229">
        <f>ROUND(I394*H394,2)</f>
        <v>0</v>
      </c>
      <c r="K394" s="225" t="s">
        <v>134</v>
      </c>
      <c r="L394" s="230"/>
      <c r="M394" s="231" t="s">
        <v>1</v>
      </c>
      <c r="N394" s="232" t="s">
        <v>40</v>
      </c>
      <c r="O394" s="64"/>
      <c r="P394" s="194">
        <f>O394*H394</f>
        <v>0</v>
      </c>
      <c r="Q394" s="194">
        <v>0.5</v>
      </c>
      <c r="R394" s="194">
        <f>Q394*H394</f>
        <v>0.20549999999999999</v>
      </c>
      <c r="S394" s="194">
        <v>0</v>
      </c>
      <c r="T394" s="195">
        <f>S394*H394</f>
        <v>0</v>
      </c>
      <c r="AR394" s="196" t="s">
        <v>225</v>
      </c>
      <c r="AT394" s="196" t="s">
        <v>273</v>
      </c>
      <c r="AU394" s="196" t="s">
        <v>82</v>
      </c>
      <c r="AY394" s="15" t="s">
        <v>127</v>
      </c>
      <c r="BE394" s="197">
        <f>IF(N394="základní",J394,0)</f>
        <v>0</v>
      </c>
      <c r="BF394" s="197">
        <f>IF(N394="snížená",J394,0)</f>
        <v>0</v>
      </c>
      <c r="BG394" s="197">
        <f>IF(N394="zákl. přenesená",J394,0)</f>
        <v>0</v>
      </c>
      <c r="BH394" s="197">
        <f>IF(N394="sníž. přenesená",J394,0)</f>
        <v>0</v>
      </c>
      <c r="BI394" s="197">
        <f>IF(N394="nulová",J394,0)</f>
        <v>0</v>
      </c>
      <c r="BJ394" s="15" t="s">
        <v>80</v>
      </c>
      <c r="BK394" s="197">
        <f>ROUND(I394*H394,2)</f>
        <v>0</v>
      </c>
      <c r="BL394" s="15" t="s">
        <v>263</v>
      </c>
      <c r="BM394" s="196" t="s">
        <v>651</v>
      </c>
    </row>
    <row r="395" spans="2:65" s="12" customFormat="1" ht="22.5">
      <c r="B395" s="198"/>
      <c r="C395" s="199"/>
      <c r="D395" s="200" t="s">
        <v>142</v>
      </c>
      <c r="E395" s="201" t="s">
        <v>1</v>
      </c>
      <c r="F395" s="202" t="s">
        <v>652</v>
      </c>
      <c r="G395" s="199"/>
      <c r="H395" s="203">
        <v>0.41099999999999998</v>
      </c>
      <c r="I395" s="204"/>
      <c r="J395" s="199"/>
      <c r="K395" s="199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142</v>
      </c>
      <c r="AU395" s="209" t="s">
        <v>82</v>
      </c>
      <c r="AV395" s="12" t="s">
        <v>82</v>
      </c>
      <c r="AW395" s="12" t="s">
        <v>30</v>
      </c>
      <c r="AX395" s="12" t="s">
        <v>80</v>
      </c>
      <c r="AY395" s="209" t="s">
        <v>127</v>
      </c>
    </row>
    <row r="396" spans="2:65" s="1" customFormat="1" ht="24" customHeight="1">
      <c r="B396" s="32"/>
      <c r="C396" s="185" t="s">
        <v>653</v>
      </c>
      <c r="D396" s="185" t="s">
        <v>130</v>
      </c>
      <c r="E396" s="186" t="s">
        <v>654</v>
      </c>
      <c r="F396" s="187" t="s">
        <v>655</v>
      </c>
      <c r="G396" s="188" t="s">
        <v>162</v>
      </c>
      <c r="H396" s="189">
        <v>13.708</v>
      </c>
      <c r="I396" s="190"/>
      <c r="J396" s="191">
        <f>ROUND(I396*H396,2)</f>
        <v>0</v>
      </c>
      <c r="K396" s="187" t="s">
        <v>134</v>
      </c>
      <c r="L396" s="36"/>
      <c r="M396" s="192" t="s">
        <v>1</v>
      </c>
      <c r="N396" s="193" t="s">
        <v>40</v>
      </c>
      <c r="O396" s="64"/>
      <c r="P396" s="194">
        <f>O396*H396</f>
        <v>0</v>
      </c>
      <c r="Q396" s="194">
        <v>0</v>
      </c>
      <c r="R396" s="194">
        <f>Q396*H396</f>
        <v>0</v>
      </c>
      <c r="S396" s="194">
        <v>1.4E-2</v>
      </c>
      <c r="T396" s="195">
        <f>S396*H396</f>
        <v>0.191912</v>
      </c>
      <c r="AR396" s="196" t="s">
        <v>263</v>
      </c>
      <c r="AT396" s="196" t="s">
        <v>130</v>
      </c>
      <c r="AU396" s="196" t="s">
        <v>82</v>
      </c>
      <c r="AY396" s="15" t="s">
        <v>127</v>
      </c>
      <c r="BE396" s="197">
        <f>IF(N396="základní",J396,0)</f>
        <v>0</v>
      </c>
      <c r="BF396" s="197">
        <f>IF(N396="snížená",J396,0)</f>
        <v>0</v>
      </c>
      <c r="BG396" s="197">
        <f>IF(N396="zákl. přenesená",J396,0)</f>
        <v>0</v>
      </c>
      <c r="BH396" s="197">
        <f>IF(N396="sníž. přenesená",J396,0)</f>
        <v>0</v>
      </c>
      <c r="BI396" s="197">
        <f>IF(N396="nulová",J396,0)</f>
        <v>0</v>
      </c>
      <c r="BJ396" s="15" t="s">
        <v>80</v>
      </c>
      <c r="BK396" s="197">
        <f>ROUND(I396*H396,2)</f>
        <v>0</v>
      </c>
      <c r="BL396" s="15" t="s">
        <v>263</v>
      </c>
      <c r="BM396" s="196" t="s">
        <v>656</v>
      </c>
    </row>
    <row r="397" spans="2:65" s="12" customFormat="1" ht="11.25">
      <c r="B397" s="198"/>
      <c r="C397" s="199"/>
      <c r="D397" s="200" t="s">
        <v>142</v>
      </c>
      <c r="E397" s="201" t="s">
        <v>1</v>
      </c>
      <c r="F397" s="202" t="s">
        <v>649</v>
      </c>
      <c r="G397" s="199"/>
      <c r="H397" s="203">
        <v>13.708</v>
      </c>
      <c r="I397" s="204"/>
      <c r="J397" s="199"/>
      <c r="K397" s="199"/>
      <c r="L397" s="205"/>
      <c r="M397" s="206"/>
      <c r="N397" s="207"/>
      <c r="O397" s="207"/>
      <c r="P397" s="207"/>
      <c r="Q397" s="207"/>
      <c r="R397" s="207"/>
      <c r="S397" s="207"/>
      <c r="T397" s="208"/>
      <c r="AT397" s="209" t="s">
        <v>142</v>
      </c>
      <c r="AU397" s="209" t="s">
        <v>82</v>
      </c>
      <c r="AV397" s="12" t="s">
        <v>82</v>
      </c>
      <c r="AW397" s="12" t="s">
        <v>30</v>
      </c>
      <c r="AX397" s="12" t="s">
        <v>80</v>
      </c>
      <c r="AY397" s="209" t="s">
        <v>127</v>
      </c>
    </row>
    <row r="398" spans="2:65" s="1" customFormat="1" ht="24" customHeight="1">
      <c r="B398" s="32"/>
      <c r="C398" s="185" t="s">
        <v>657</v>
      </c>
      <c r="D398" s="185" t="s">
        <v>130</v>
      </c>
      <c r="E398" s="186" t="s">
        <v>658</v>
      </c>
      <c r="F398" s="187" t="s">
        <v>659</v>
      </c>
      <c r="G398" s="188" t="s">
        <v>228</v>
      </c>
      <c r="H398" s="189">
        <v>0.91300000000000003</v>
      </c>
      <c r="I398" s="190"/>
      <c r="J398" s="191">
        <f>ROUND(I398*H398,2)</f>
        <v>0</v>
      </c>
      <c r="K398" s="187" t="s">
        <v>134</v>
      </c>
      <c r="L398" s="36"/>
      <c r="M398" s="192" t="s">
        <v>1</v>
      </c>
      <c r="N398" s="193" t="s">
        <v>40</v>
      </c>
      <c r="O398" s="64"/>
      <c r="P398" s="194">
        <f>O398*H398</f>
        <v>0</v>
      </c>
      <c r="Q398" s="194">
        <v>0</v>
      </c>
      <c r="R398" s="194">
        <f>Q398*H398</f>
        <v>0</v>
      </c>
      <c r="S398" s="194">
        <v>0</v>
      </c>
      <c r="T398" s="195">
        <f>S398*H398</f>
        <v>0</v>
      </c>
      <c r="AR398" s="196" t="s">
        <v>263</v>
      </c>
      <c r="AT398" s="196" t="s">
        <v>130</v>
      </c>
      <c r="AU398" s="196" t="s">
        <v>82</v>
      </c>
      <c r="AY398" s="15" t="s">
        <v>127</v>
      </c>
      <c r="BE398" s="197">
        <f>IF(N398="základní",J398,0)</f>
        <v>0</v>
      </c>
      <c r="BF398" s="197">
        <f>IF(N398="snížená",J398,0)</f>
        <v>0</v>
      </c>
      <c r="BG398" s="197">
        <f>IF(N398="zákl. přenesená",J398,0)</f>
        <v>0</v>
      </c>
      <c r="BH398" s="197">
        <f>IF(N398="sníž. přenesená",J398,0)</f>
        <v>0</v>
      </c>
      <c r="BI398" s="197">
        <f>IF(N398="nulová",J398,0)</f>
        <v>0</v>
      </c>
      <c r="BJ398" s="15" t="s">
        <v>80</v>
      </c>
      <c r="BK398" s="197">
        <f>ROUND(I398*H398,2)</f>
        <v>0</v>
      </c>
      <c r="BL398" s="15" t="s">
        <v>263</v>
      </c>
      <c r="BM398" s="196" t="s">
        <v>660</v>
      </c>
    </row>
    <row r="399" spans="2:65" s="11" customFormat="1" ht="22.9" customHeight="1">
      <c r="B399" s="169"/>
      <c r="C399" s="170"/>
      <c r="D399" s="171" t="s">
        <v>74</v>
      </c>
      <c r="E399" s="183" t="s">
        <v>661</v>
      </c>
      <c r="F399" s="183" t="s">
        <v>662</v>
      </c>
      <c r="G399" s="170"/>
      <c r="H399" s="170"/>
      <c r="I399" s="173"/>
      <c r="J399" s="184">
        <f>BK399</f>
        <v>0</v>
      </c>
      <c r="K399" s="170"/>
      <c r="L399" s="175"/>
      <c r="M399" s="176"/>
      <c r="N399" s="177"/>
      <c r="O399" s="177"/>
      <c r="P399" s="178">
        <f>SUM(P400:P403)</f>
        <v>0</v>
      </c>
      <c r="Q399" s="177"/>
      <c r="R399" s="178">
        <f>SUM(R400:R403)</f>
        <v>0</v>
      </c>
      <c r="S399" s="177"/>
      <c r="T399" s="179">
        <f>SUM(T400:T403)</f>
        <v>6.8639999999999993E-2</v>
      </c>
      <c r="AR399" s="180" t="s">
        <v>82</v>
      </c>
      <c r="AT399" s="181" t="s">
        <v>74</v>
      </c>
      <c r="AU399" s="181" t="s">
        <v>80</v>
      </c>
      <c r="AY399" s="180" t="s">
        <v>127</v>
      </c>
      <c r="BK399" s="182">
        <f>SUM(BK400:BK403)</f>
        <v>0</v>
      </c>
    </row>
    <row r="400" spans="2:65" s="1" customFormat="1" ht="16.5" customHeight="1">
      <c r="B400" s="32"/>
      <c r="C400" s="185" t="s">
        <v>663</v>
      </c>
      <c r="D400" s="185" t="s">
        <v>130</v>
      </c>
      <c r="E400" s="186" t="s">
        <v>664</v>
      </c>
      <c r="F400" s="187" t="s">
        <v>665</v>
      </c>
      <c r="G400" s="188" t="s">
        <v>179</v>
      </c>
      <c r="H400" s="189">
        <v>26.4</v>
      </c>
      <c r="I400" s="190"/>
      <c r="J400" s="191">
        <f>ROUND(I400*H400,2)</f>
        <v>0</v>
      </c>
      <c r="K400" s="187" t="s">
        <v>134</v>
      </c>
      <c r="L400" s="36"/>
      <c r="M400" s="192" t="s">
        <v>1</v>
      </c>
      <c r="N400" s="193" t="s">
        <v>40</v>
      </c>
      <c r="O400" s="64"/>
      <c r="P400" s="194">
        <f>O400*H400</f>
        <v>0</v>
      </c>
      <c r="Q400" s="194">
        <v>0</v>
      </c>
      <c r="R400" s="194">
        <f>Q400*H400</f>
        <v>0</v>
      </c>
      <c r="S400" s="194">
        <v>2.5999999999999999E-3</v>
      </c>
      <c r="T400" s="195">
        <f>S400*H400</f>
        <v>6.8639999999999993E-2</v>
      </c>
      <c r="AR400" s="196" t="s">
        <v>263</v>
      </c>
      <c r="AT400" s="196" t="s">
        <v>130</v>
      </c>
      <c r="AU400" s="196" t="s">
        <v>82</v>
      </c>
      <c r="AY400" s="15" t="s">
        <v>127</v>
      </c>
      <c r="BE400" s="197">
        <f>IF(N400="základní",J400,0)</f>
        <v>0</v>
      </c>
      <c r="BF400" s="197">
        <f>IF(N400="snížená",J400,0)</f>
        <v>0</v>
      </c>
      <c r="BG400" s="197">
        <f>IF(N400="zákl. přenesená",J400,0)</f>
        <v>0</v>
      </c>
      <c r="BH400" s="197">
        <f>IF(N400="sníž. přenesená",J400,0)</f>
        <v>0</v>
      </c>
      <c r="BI400" s="197">
        <f>IF(N400="nulová",J400,0)</f>
        <v>0</v>
      </c>
      <c r="BJ400" s="15" t="s">
        <v>80</v>
      </c>
      <c r="BK400" s="197">
        <f>ROUND(I400*H400,2)</f>
        <v>0</v>
      </c>
      <c r="BL400" s="15" t="s">
        <v>263</v>
      </c>
      <c r="BM400" s="196" t="s">
        <v>666</v>
      </c>
    </row>
    <row r="401" spans="2:65" s="12" customFormat="1" ht="11.25">
      <c r="B401" s="198"/>
      <c r="C401" s="199"/>
      <c r="D401" s="200" t="s">
        <v>142</v>
      </c>
      <c r="E401" s="201" t="s">
        <v>1</v>
      </c>
      <c r="F401" s="202" t="s">
        <v>667</v>
      </c>
      <c r="G401" s="199"/>
      <c r="H401" s="203">
        <v>26.4</v>
      </c>
      <c r="I401" s="204"/>
      <c r="J401" s="199"/>
      <c r="K401" s="199"/>
      <c r="L401" s="205"/>
      <c r="M401" s="206"/>
      <c r="N401" s="207"/>
      <c r="O401" s="207"/>
      <c r="P401" s="207"/>
      <c r="Q401" s="207"/>
      <c r="R401" s="207"/>
      <c r="S401" s="207"/>
      <c r="T401" s="208"/>
      <c r="AT401" s="209" t="s">
        <v>142</v>
      </c>
      <c r="AU401" s="209" t="s">
        <v>82</v>
      </c>
      <c r="AV401" s="12" t="s">
        <v>82</v>
      </c>
      <c r="AW401" s="12" t="s">
        <v>30</v>
      </c>
      <c r="AX401" s="12" t="s">
        <v>80</v>
      </c>
      <c r="AY401" s="209" t="s">
        <v>127</v>
      </c>
    </row>
    <row r="402" spans="2:65" s="1" customFormat="1" ht="16.5" customHeight="1">
      <c r="B402" s="32"/>
      <c r="C402" s="185" t="s">
        <v>668</v>
      </c>
      <c r="D402" s="185" t="s">
        <v>130</v>
      </c>
      <c r="E402" s="186" t="s">
        <v>669</v>
      </c>
      <c r="F402" s="187" t="s">
        <v>670</v>
      </c>
      <c r="G402" s="188" t="s">
        <v>179</v>
      </c>
      <c r="H402" s="189">
        <v>26.4</v>
      </c>
      <c r="I402" s="190"/>
      <c r="J402" s="191">
        <f>ROUND(I402*H402,2)</f>
        <v>0</v>
      </c>
      <c r="K402" s="187" t="s">
        <v>134</v>
      </c>
      <c r="L402" s="36"/>
      <c r="M402" s="192" t="s">
        <v>1</v>
      </c>
      <c r="N402" s="193" t="s">
        <v>40</v>
      </c>
      <c r="O402" s="64"/>
      <c r="P402" s="194">
        <f>O402*H402</f>
        <v>0</v>
      </c>
      <c r="Q402" s="194">
        <v>0</v>
      </c>
      <c r="R402" s="194">
        <f>Q402*H402</f>
        <v>0</v>
      </c>
      <c r="S402" s="194">
        <v>0</v>
      </c>
      <c r="T402" s="195">
        <f>S402*H402</f>
        <v>0</v>
      </c>
      <c r="AR402" s="196" t="s">
        <v>263</v>
      </c>
      <c r="AT402" s="196" t="s">
        <v>130</v>
      </c>
      <c r="AU402" s="196" t="s">
        <v>82</v>
      </c>
      <c r="AY402" s="15" t="s">
        <v>127</v>
      </c>
      <c r="BE402" s="197">
        <f>IF(N402="základní",J402,0)</f>
        <v>0</v>
      </c>
      <c r="BF402" s="197">
        <f>IF(N402="snížená",J402,0)</f>
        <v>0</v>
      </c>
      <c r="BG402" s="197">
        <f>IF(N402="zákl. přenesená",J402,0)</f>
        <v>0</v>
      </c>
      <c r="BH402" s="197">
        <f>IF(N402="sníž. přenesená",J402,0)</f>
        <v>0</v>
      </c>
      <c r="BI402" s="197">
        <f>IF(N402="nulová",J402,0)</f>
        <v>0</v>
      </c>
      <c r="BJ402" s="15" t="s">
        <v>80</v>
      </c>
      <c r="BK402" s="197">
        <f>ROUND(I402*H402,2)</f>
        <v>0</v>
      </c>
      <c r="BL402" s="15" t="s">
        <v>263</v>
      </c>
      <c r="BM402" s="196" t="s">
        <v>671</v>
      </c>
    </row>
    <row r="403" spans="2:65" s="12" customFormat="1" ht="11.25">
      <c r="B403" s="198"/>
      <c r="C403" s="199"/>
      <c r="D403" s="200" t="s">
        <v>142</v>
      </c>
      <c r="E403" s="201" t="s">
        <v>1</v>
      </c>
      <c r="F403" s="202" t="s">
        <v>667</v>
      </c>
      <c r="G403" s="199"/>
      <c r="H403" s="203">
        <v>26.4</v>
      </c>
      <c r="I403" s="204"/>
      <c r="J403" s="199"/>
      <c r="K403" s="199"/>
      <c r="L403" s="205"/>
      <c r="M403" s="206"/>
      <c r="N403" s="207"/>
      <c r="O403" s="207"/>
      <c r="P403" s="207"/>
      <c r="Q403" s="207"/>
      <c r="R403" s="207"/>
      <c r="S403" s="207"/>
      <c r="T403" s="208"/>
      <c r="AT403" s="209" t="s">
        <v>142</v>
      </c>
      <c r="AU403" s="209" t="s">
        <v>82</v>
      </c>
      <c r="AV403" s="12" t="s">
        <v>82</v>
      </c>
      <c r="AW403" s="12" t="s">
        <v>30</v>
      </c>
      <c r="AX403" s="12" t="s">
        <v>80</v>
      </c>
      <c r="AY403" s="209" t="s">
        <v>127</v>
      </c>
    </row>
    <row r="404" spans="2:65" s="11" customFormat="1" ht="22.9" customHeight="1">
      <c r="B404" s="169"/>
      <c r="C404" s="170"/>
      <c r="D404" s="171" t="s">
        <v>74</v>
      </c>
      <c r="E404" s="183" t="s">
        <v>672</v>
      </c>
      <c r="F404" s="183" t="s">
        <v>673</v>
      </c>
      <c r="G404" s="170"/>
      <c r="H404" s="170"/>
      <c r="I404" s="173"/>
      <c r="J404" s="184">
        <f>BK404</f>
        <v>0</v>
      </c>
      <c r="K404" s="170"/>
      <c r="L404" s="175"/>
      <c r="M404" s="176"/>
      <c r="N404" s="177"/>
      <c r="O404" s="177"/>
      <c r="P404" s="178">
        <f>SUM(P405:P407)</f>
        <v>0</v>
      </c>
      <c r="Q404" s="177"/>
      <c r="R404" s="178">
        <f>SUM(R405:R407)</f>
        <v>5.1999999999999998E-2</v>
      </c>
      <c r="S404" s="177"/>
      <c r="T404" s="179">
        <f>SUM(T405:T407)</f>
        <v>0</v>
      </c>
      <c r="AR404" s="180" t="s">
        <v>82</v>
      </c>
      <c r="AT404" s="181" t="s">
        <v>74</v>
      </c>
      <c r="AU404" s="181" t="s">
        <v>80</v>
      </c>
      <c r="AY404" s="180" t="s">
        <v>127</v>
      </c>
      <c r="BK404" s="182">
        <f>SUM(BK405:BK407)</f>
        <v>0</v>
      </c>
    </row>
    <row r="405" spans="2:65" s="1" customFormat="1" ht="24" customHeight="1">
      <c r="B405" s="32"/>
      <c r="C405" s="185" t="s">
        <v>674</v>
      </c>
      <c r="D405" s="185" t="s">
        <v>130</v>
      </c>
      <c r="E405" s="186" t="s">
        <v>675</v>
      </c>
      <c r="F405" s="187" t="s">
        <v>676</v>
      </c>
      <c r="G405" s="188" t="s">
        <v>228</v>
      </c>
      <c r="H405" s="189">
        <v>5.1999999999999998E-2</v>
      </c>
      <c r="I405" s="190"/>
      <c r="J405" s="191">
        <f>ROUND(I405*H405,2)</f>
        <v>0</v>
      </c>
      <c r="K405" s="187" t="s">
        <v>134</v>
      </c>
      <c r="L405" s="36"/>
      <c r="M405" s="192" t="s">
        <v>1</v>
      </c>
      <c r="N405" s="193" t="s">
        <v>40</v>
      </c>
      <c r="O405" s="64"/>
      <c r="P405" s="194">
        <f>O405*H405</f>
        <v>0</v>
      </c>
      <c r="Q405" s="194">
        <v>0</v>
      </c>
      <c r="R405" s="194">
        <f>Q405*H405</f>
        <v>0</v>
      </c>
      <c r="S405" s="194">
        <v>0</v>
      </c>
      <c r="T405" s="195">
        <f>S405*H405</f>
        <v>0</v>
      </c>
      <c r="AR405" s="196" t="s">
        <v>263</v>
      </c>
      <c r="AT405" s="196" t="s">
        <v>130</v>
      </c>
      <c r="AU405" s="196" t="s">
        <v>82</v>
      </c>
      <c r="AY405" s="15" t="s">
        <v>127</v>
      </c>
      <c r="BE405" s="197">
        <f>IF(N405="základní",J405,0)</f>
        <v>0</v>
      </c>
      <c r="BF405" s="197">
        <f>IF(N405="snížená",J405,0)</f>
        <v>0</v>
      </c>
      <c r="BG405" s="197">
        <f>IF(N405="zákl. přenesená",J405,0)</f>
        <v>0</v>
      </c>
      <c r="BH405" s="197">
        <f>IF(N405="sníž. přenesená",J405,0)</f>
        <v>0</v>
      </c>
      <c r="BI405" s="197">
        <f>IF(N405="nulová",J405,0)</f>
        <v>0</v>
      </c>
      <c r="BJ405" s="15" t="s">
        <v>80</v>
      </c>
      <c r="BK405" s="197">
        <f>ROUND(I405*H405,2)</f>
        <v>0</v>
      </c>
      <c r="BL405" s="15" t="s">
        <v>263</v>
      </c>
      <c r="BM405" s="196" t="s">
        <v>677</v>
      </c>
    </row>
    <row r="406" spans="2:65" s="1" customFormat="1" ht="36" customHeight="1">
      <c r="B406" s="32"/>
      <c r="C406" s="185" t="s">
        <v>678</v>
      </c>
      <c r="D406" s="185" t="s">
        <v>130</v>
      </c>
      <c r="E406" s="186" t="s">
        <v>679</v>
      </c>
      <c r="F406" s="187" t="s">
        <v>680</v>
      </c>
      <c r="G406" s="188" t="s">
        <v>133</v>
      </c>
      <c r="H406" s="189">
        <v>1</v>
      </c>
      <c r="I406" s="190"/>
      <c r="J406" s="191">
        <f>ROUND(I406*H406,2)</f>
        <v>0</v>
      </c>
      <c r="K406" s="187" t="s">
        <v>1</v>
      </c>
      <c r="L406" s="36"/>
      <c r="M406" s="192" t="s">
        <v>1</v>
      </c>
      <c r="N406" s="193" t="s">
        <v>40</v>
      </c>
      <c r="O406" s="64"/>
      <c r="P406" s="194">
        <f>O406*H406</f>
        <v>0</v>
      </c>
      <c r="Q406" s="194">
        <v>2.5999999999999999E-2</v>
      </c>
      <c r="R406" s="194">
        <f>Q406*H406</f>
        <v>2.5999999999999999E-2</v>
      </c>
      <c r="S406" s="194">
        <v>0</v>
      </c>
      <c r="T406" s="195">
        <f>S406*H406</f>
        <v>0</v>
      </c>
      <c r="AR406" s="196" t="s">
        <v>263</v>
      </c>
      <c r="AT406" s="196" t="s">
        <v>130</v>
      </c>
      <c r="AU406" s="196" t="s">
        <v>82</v>
      </c>
      <c r="AY406" s="15" t="s">
        <v>127</v>
      </c>
      <c r="BE406" s="197">
        <f>IF(N406="základní",J406,0)</f>
        <v>0</v>
      </c>
      <c r="BF406" s="197">
        <f>IF(N406="snížená",J406,0)</f>
        <v>0</v>
      </c>
      <c r="BG406" s="197">
        <f>IF(N406="zákl. přenesená",J406,0)</f>
        <v>0</v>
      </c>
      <c r="BH406" s="197">
        <f>IF(N406="sníž. přenesená",J406,0)</f>
        <v>0</v>
      </c>
      <c r="BI406" s="197">
        <f>IF(N406="nulová",J406,0)</f>
        <v>0</v>
      </c>
      <c r="BJ406" s="15" t="s">
        <v>80</v>
      </c>
      <c r="BK406" s="197">
        <f>ROUND(I406*H406,2)</f>
        <v>0</v>
      </c>
      <c r="BL406" s="15" t="s">
        <v>263</v>
      </c>
      <c r="BM406" s="196" t="s">
        <v>681</v>
      </c>
    </row>
    <row r="407" spans="2:65" s="1" customFormat="1" ht="48" customHeight="1">
      <c r="B407" s="32"/>
      <c r="C407" s="185" t="s">
        <v>682</v>
      </c>
      <c r="D407" s="185" t="s">
        <v>130</v>
      </c>
      <c r="E407" s="186" t="s">
        <v>683</v>
      </c>
      <c r="F407" s="187" t="s">
        <v>684</v>
      </c>
      <c r="G407" s="188" t="s">
        <v>133</v>
      </c>
      <c r="H407" s="189">
        <v>1</v>
      </c>
      <c r="I407" s="190"/>
      <c r="J407" s="191">
        <f>ROUND(I407*H407,2)</f>
        <v>0</v>
      </c>
      <c r="K407" s="187" t="s">
        <v>1</v>
      </c>
      <c r="L407" s="36"/>
      <c r="M407" s="192" t="s">
        <v>1</v>
      </c>
      <c r="N407" s="193" t="s">
        <v>40</v>
      </c>
      <c r="O407" s="64"/>
      <c r="P407" s="194">
        <f>O407*H407</f>
        <v>0</v>
      </c>
      <c r="Q407" s="194">
        <v>2.5999999999999999E-2</v>
      </c>
      <c r="R407" s="194">
        <f>Q407*H407</f>
        <v>2.5999999999999999E-2</v>
      </c>
      <c r="S407" s="194">
        <v>0</v>
      </c>
      <c r="T407" s="195">
        <f>S407*H407</f>
        <v>0</v>
      </c>
      <c r="AR407" s="196" t="s">
        <v>263</v>
      </c>
      <c r="AT407" s="196" t="s">
        <v>130</v>
      </c>
      <c r="AU407" s="196" t="s">
        <v>82</v>
      </c>
      <c r="AY407" s="15" t="s">
        <v>127</v>
      </c>
      <c r="BE407" s="197">
        <f>IF(N407="základní",J407,0)</f>
        <v>0</v>
      </c>
      <c r="BF407" s="197">
        <f>IF(N407="snížená",J407,0)</f>
        <v>0</v>
      </c>
      <c r="BG407" s="197">
        <f>IF(N407="zákl. přenesená",J407,0)</f>
        <v>0</v>
      </c>
      <c r="BH407" s="197">
        <f>IF(N407="sníž. přenesená",J407,0)</f>
        <v>0</v>
      </c>
      <c r="BI407" s="197">
        <f>IF(N407="nulová",J407,0)</f>
        <v>0</v>
      </c>
      <c r="BJ407" s="15" t="s">
        <v>80</v>
      </c>
      <c r="BK407" s="197">
        <f>ROUND(I407*H407,2)</f>
        <v>0</v>
      </c>
      <c r="BL407" s="15" t="s">
        <v>263</v>
      </c>
      <c r="BM407" s="196" t="s">
        <v>685</v>
      </c>
    </row>
    <row r="408" spans="2:65" s="11" customFormat="1" ht="22.9" customHeight="1">
      <c r="B408" s="169"/>
      <c r="C408" s="170"/>
      <c r="D408" s="171" t="s">
        <v>74</v>
      </c>
      <c r="E408" s="183" t="s">
        <v>686</v>
      </c>
      <c r="F408" s="183" t="s">
        <v>687</v>
      </c>
      <c r="G408" s="170"/>
      <c r="H408" s="170"/>
      <c r="I408" s="173"/>
      <c r="J408" s="184">
        <f>BK408</f>
        <v>0</v>
      </c>
      <c r="K408" s="170"/>
      <c r="L408" s="175"/>
      <c r="M408" s="176"/>
      <c r="N408" s="177"/>
      <c r="O408" s="177"/>
      <c r="P408" s="178">
        <f>SUM(P409:P414)</f>
        <v>0</v>
      </c>
      <c r="Q408" s="177"/>
      <c r="R408" s="178">
        <f>SUM(R409:R414)</f>
        <v>0.22</v>
      </c>
      <c r="S408" s="177"/>
      <c r="T408" s="179">
        <f>SUM(T409:T414)</f>
        <v>1.6E-2</v>
      </c>
      <c r="AR408" s="180" t="s">
        <v>82</v>
      </c>
      <c r="AT408" s="181" t="s">
        <v>74</v>
      </c>
      <c r="AU408" s="181" t="s">
        <v>80</v>
      </c>
      <c r="AY408" s="180" t="s">
        <v>127</v>
      </c>
      <c r="BK408" s="182">
        <f>SUM(BK409:BK414)</f>
        <v>0</v>
      </c>
    </row>
    <row r="409" spans="2:65" s="1" customFormat="1" ht="24" customHeight="1">
      <c r="B409" s="32"/>
      <c r="C409" s="185" t="s">
        <v>688</v>
      </c>
      <c r="D409" s="185" t="s">
        <v>130</v>
      </c>
      <c r="E409" s="186" t="s">
        <v>689</v>
      </c>
      <c r="F409" s="187" t="s">
        <v>690</v>
      </c>
      <c r="G409" s="188" t="s">
        <v>228</v>
      </c>
      <c r="H409" s="189">
        <v>0.22</v>
      </c>
      <c r="I409" s="190"/>
      <c r="J409" s="191">
        <f>ROUND(I409*H409,2)</f>
        <v>0</v>
      </c>
      <c r="K409" s="187" t="s">
        <v>134</v>
      </c>
      <c r="L409" s="36"/>
      <c r="M409" s="192" t="s">
        <v>1</v>
      </c>
      <c r="N409" s="193" t="s">
        <v>40</v>
      </c>
      <c r="O409" s="64"/>
      <c r="P409" s="194">
        <f>O409*H409</f>
        <v>0</v>
      </c>
      <c r="Q409" s="194">
        <v>0</v>
      </c>
      <c r="R409" s="194">
        <f>Q409*H409</f>
        <v>0</v>
      </c>
      <c r="S409" s="194">
        <v>0</v>
      </c>
      <c r="T409" s="195">
        <f>S409*H409</f>
        <v>0</v>
      </c>
      <c r="AR409" s="196" t="s">
        <v>263</v>
      </c>
      <c r="AT409" s="196" t="s">
        <v>130</v>
      </c>
      <c r="AU409" s="196" t="s">
        <v>82</v>
      </c>
      <c r="AY409" s="15" t="s">
        <v>127</v>
      </c>
      <c r="BE409" s="197">
        <f>IF(N409="základní",J409,0)</f>
        <v>0</v>
      </c>
      <c r="BF409" s="197">
        <f>IF(N409="snížená",J409,0)</f>
        <v>0</v>
      </c>
      <c r="BG409" s="197">
        <f>IF(N409="zákl. přenesená",J409,0)</f>
        <v>0</v>
      </c>
      <c r="BH409" s="197">
        <f>IF(N409="sníž. přenesená",J409,0)</f>
        <v>0</v>
      </c>
      <c r="BI409" s="197">
        <f>IF(N409="nulová",J409,0)</f>
        <v>0</v>
      </c>
      <c r="BJ409" s="15" t="s">
        <v>80</v>
      </c>
      <c r="BK409" s="197">
        <f>ROUND(I409*H409,2)</f>
        <v>0</v>
      </c>
      <c r="BL409" s="15" t="s">
        <v>263</v>
      </c>
      <c r="BM409" s="196" t="s">
        <v>691</v>
      </c>
    </row>
    <row r="410" spans="2:65" s="1" customFormat="1" ht="36" customHeight="1">
      <c r="B410" s="32"/>
      <c r="C410" s="185" t="s">
        <v>692</v>
      </c>
      <c r="D410" s="185" t="s">
        <v>130</v>
      </c>
      <c r="E410" s="186" t="s">
        <v>693</v>
      </c>
      <c r="F410" s="187" t="s">
        <v>694</v>
      </c>
      <c r="G410" s="188" t="s">
        <v>133</v>
      </c>
      <c r="H410" s="189">
        <v>1</v>
      </c>
      <c r="I410" s="190"/>
      <c r="J410" s="191">
        <f>ROUND(I410*H410,2)</f>
        <v>0</v>
      </c>
      <c r="K410" s="187" t="s">
        <v>1</v>
      </c>
      <c r="L410" s="36"/>
      <c r="M410" s="192" t="s">
        <v>1</v>
      </c>
      <c r="N410" s="193" t="s">
        <v>40</v>
      </c>
      <c r="O410" s="64"/>
      <c r="P410" s="194">
        <f>O410*H410</f>
        <v>0</v>
      </c>
      <c r="Q410" s="194">
        <v>0.2</v>
      </c>
      <c r="R410" s="194">
        <f>Q410*H410</f>
        <v>0.2</v>
      </c>
      <c r="S410" s="194">
        <v>1E-3</v>
      </c>
      <c r="T410" s="195">
        <f>S410*H410</f>
        <v>1E-3</v>
      </c>
      <c r="AR410" s="196" t="s">
        <v>263</v>
      </c>
      <c r="AT410" s="196" t="s">
        <v>130</v>
      </c>
      <c r="AU410" s="196" t="s">
        <v>82</v>
      </c>
      <c r="AY410" s="15" t="s">
        <v>127</v>
      </c>
      <c r="BE410" s="197">
        <f>IF(N410="základní",J410,0)</f>
        <v>0</v>
      </c>
      <c r="BF410" s="197">
        <f>IF(N410="snížená",J410,0)</f>
        <v>0</v>
      </c>
      <c r="BG410" s="197">
        <f>IF(N410="zákl. přenesená",J410,0)</f>
        <v>0</v>
      </c>
      <c r="BH410" s="197">
        <f>IF(N410="sníž. přenesená",J410,0)</f>
        <v>0</v>
      </c>
      <c r="BI410" s="197">
        <f>IF(N410="nulová",J410,0)</f>
        <v>0</v>
      </c>
      <c r="BJ410" s="15" t="s">
        <v>80</v>
      </c>
      <c r="BK410" s="197">
        <f>ROUND(I410*H410,2)</f>
        <v>0</v>
      </c>
      <c r="BL410" s="15" t="s">
        <v>263</v>
      </c>
      <c r="BM410" s="196" t="s">
        <v>695</v>
      </c>
    </row>
    <row r="411" spans="2:65" s="1" customFormat="1" ht="19.5">
      <c r="B411" s="32"/>
      <c r="C411" s="33"/>
      <c r="D411" s="200" t="s">
        <v>253</v>
      </c>
      <c r="E411" s="33"/>
      <c r="F411" s="221" t="s">
        <v>696</v>
      </c>
      <c r="G411" s="33"/>
      <c r="H411" s="33"/>
      <c r="I411" s="103"/>
      <c r="J411" s="33"/>
      <c r="K411" s="33"/>
      <c r="L411" s="36"/>
      <c r="M411" s="222"/>
      <c r="N411" s="64"/>
      <c r="O411" s="64"/>
      <c r="P411" s="64"/>
      <c r="Q411" s="64"/>
      <c r="R411" s="64"/>
      <c r="S411" s="64"/>
      <c r="T411" s="65"/>
      <c r="AT411" s="15" t="s">
        <v>253</v>
      </c>
      <c r="AU411" s="15" t="s">
        <v>82</v>
      </c>
    </row>
    <row r="412" spans="2:65" s="1" customFormat="1" ht="36" customHeight="1">
      <c r="B412" s="32"/>
      <c r="C412" s="185" t="s">
        <v>697</v>
      </c>
      <c r="D412" s="185" t="s">
        <v>130</v>
      </c>
      <c r="E412" s="186" t="s">
        <v>698</v>
      </c>
      <c r="F412" s="187" t="s">
        <v>699</v>
      </c>
      <c r="G412" s="188" t="s">
        <v>133</v>
      </c>
      <c r="H412" s="189">
        <v>2</v>
      </c>
      <c r="I412" s="190"/>
      <c r="J412" s="191">
        <f>ROUND(I412*H412,2)</f>
        <v>0</v>
      </c>
      <c r="K412" s="187" t="s">
        <v>1</v>
      </c>
      <c r="L412" s="36"/>
      <c r="M412" s="192" t="s">
        <v>1</v>
      </c>
      <c r="N412" s="193" t="s">
        <v>40</v>
      </c>
      <c r="O412" s="64"/>
      <c r="P412" s="194">
        <f>O412*H412</f>
        <v>0</v>
      </c>
      <c r="Q412" s="194">
        <v>0.01</v>
      </c>
      <c r="R412" s="194">
        <f>Q412*H412</f>
        <v>0.02</v>
      </c>
      <c r="S412" s="194">
        <v>1E-3</v>
      </c>
      <c r="T412" s="195">
        <f>S412*H412</f>
        <v>2E-3</v>
      </c>
      <c r="AR412" s="196" t="s">
        <v>263</v>
      </c>
      <c r="AT412" s="196" t="s">
        <v>130</v>
      </c>
      <c r="AU412" s="196" t="s">
        <v>82</v>
      </c>
      <c r="AY412" s="15" t="s">
        <v>127</v>
      </c>
      <c r="BE412" s="197">
        <f>IF(N412="základní",J412,0)</f>
        <v>0</v>
      </c>
      <c r="BF412" s="197">
        <f>IF(N412="snížená",J412,0)</f>
        <v>0</v>
      </c>
      <c r="BG412" s="197">
        <f>IF(N412="zákl. přenesená",J412,0)</f>
        <v>0</v>
      </c>
      <c r="BH412" s="197">
        <f>IF(N412="sníž. přenesená",J412,0)</f>
        <v>0</v>
      </c>
      <c r="BI412" s="197">
        <f>IF(N412="nulová",J412,0)</f>
        <v>0</v>
      </c>
      <c r="BJ412" s="15" t="s">
        <v>80</v>
      </c>
      <c r="BK412" s="197">
        <f>ROUND(I412*H412,2)</f>
        <v>0</v>
      </c>
      <c r="BL412" s="15" t="s">
        <v>263</v>
      </c>
      <c r="BM412" s="196" t="s">
        <v>700</v>
      </c>
    </row>
    <row r="413" spans="2:65" s="1" customFormat="1" ht="48" customHeight="1">
      <c r="B413" s="32"/>
      <c r="C413" s="185" t="s">
        <v>701</v>
      </c>
      <c r="D413" s="185" t="s">
        <v>130</v>
      </c>
      <c r="E413" s="186" t="s">
        <v>702</v>
      </c>
      <c r="F413" s="187" t="s">
        <v>703</v>
      </c>
      <c r="G413" s="188" t="s">
        <v>133</v>
      </c>
      <c r="H413" s="189">
        <v>8</v>
      </c>
      <c r="I413" s="190"/>
      <c r="J413" s="191">
        <f>ROUND(I413*H413,2)</f>
        <v>0</v>
      </c>
      <c r="K413" s="187" t="s">
        <v>1</v>
      </c>
      <c r="L413" s="36"/>
      <c r="M413" s="192" t="s">
        <v>1</v>
      </c>
      <c r="N413" s="193" t="s">
        <v>40</v>
      </c>
      <c r="O413" s="64"/>
      <c r="P413" s="194">
        <f>O413*H413</f>
        <v>0</v>
      </c>
      <c r="Q413" s="194">
        <v>0</v>
      </c>
      <c r="R413" s="194">
        <f>Q413*H413</f>
        <v>0</v>
      </c>
      <c r="S413" s="194">
        <v>1E-3</v>
      </c>
      <c r="T413" s="195">
        <f>S413*H413</f>
        <v>8.0000000000000002E-3</v>
      </c>
      <c r="AR413" s="196" t="s">
        <v>263</v>
      </c>
      <c r="AT413" s="196" t="s">
        <v>130</v>
      </c>
      <c r="AU413" s="196" t="s">
        <v>82</v>
      </c>
      <c r="AY413" s="15" t="s">
        <v>127</v>
      </c>
      <c r="BE413" s="197">
        <f>IF(N413="základní",J413,0)</f>
        <v>0</v>
      </c>
      <c r="BF413" s="197">
        <f>IF(N413="snížená",J413,0)</f>
        <v>0</v>
      </c>
      <c r="BG413" s="197">
        <f>IF(N413="zákl. přenesená",J413,0)</f>
        <v>0</v>
      </c>
      <c r="BH413" s="197">
        <f>IF(N413="sníž. přenesená",J413,0)</f>
        <v>0</v>
      </c>
      <c r="BI413" s="197">
        <f>IF(N413="nulová",J413,0)</f>
        <v>0</v>
      </c>
      <c r="BJ413" s="15" t="s">
        <v>80</v>
      </c>
      <c r="BK413" s="197">
        <f>ROUND(I413*H413,2)</f>
        <v>0</v>
      </c>
      <c r="BL413" s="15" t="s">
        <v>263</v>
      </c>
      <c r="BM413" s="196" t="s">
        <v>704</v>
      </c>
    </row>
    <row r="414" spans="2:65" s="1" customFormat="1" ht="16.5" customHeight="1">
      <c r="B414" s="32"/>
      <c r="C414" s="185" t="s">
        <v>705</v>
      </c>
      <c r="D414" s="185" t="s">
        <v>130</v>
      </c>
      <c r="E414" s="186" t="s">
        <v>706</v>
      </c>
      <c r="F414" s="187" t="s">
        <v>707</v>
      </c>
      <c r="G414" s="188" t="s">
        <v>133</v>
      </c>
      <c r="H414" s="189">
        <v>5</v>
      </c>
      <c r="I414" s="190"/>
      <c r="J414" s="191">
        <f>ROUND(I414*H414,2)</f>
        <v>0</v>
      </c>
      <c r="K414" s="187" t="s">
        <v>1</v>
      </c>
      <c r="L414" s="36"/>
      <c r="M414" s="192" t="s">
        <v>1</v>
      </c>
      <c r="N414" s="193" t="s">
        <v>40</v>
      </c>
      <c r="O414" s="64"/>
      <c r="P414" s="194">
        <f>O414*H414</f>
        <v>0</v>
      </c>
      <c r="Q414" s="194">
        <v>0</v>
      </c>
      <c r="R414" s="194">
        <f>Q414*H414</f>
        <v>0</v>
      </c>
      <c r="S414" s="194">
        <v>1E-3</v>
      </c>
      <c r="T414" s="195">
        <f>S414*H414</f>
        <v>5.0000000000000001E-3</v>
      </c>
      <c r="AR414" s="196" t="s">
        <v>263</v>
      </c>
      <c r="AT414" s="196" t="s">
        <v>130</v>
      </c>
      <c r="AU414" s="196" t="s">
        <v>82</v>
      </c>
      <c r="AY414" s="15" t="s">
        <v>127</v>
      </c>
      <c r="BE414" s="197">
        <f>IF(N414="základní",J414,0)</f>
        <v>0</v>
      </c>
      <c r="BF414" s="197">
        <f>IF(N414="snížená",J414,0)</f>
        <v>0</v>
      </c>
      <c r="BG414" s="197">
        <f>IF(N414="zákl. přenesená",J414,0)</f>
        <v>0</v>
      </c>
      <c r="BH414" s="197">
        <f>IF(N414="sníž. přenesená",J414,0)</f>
        <v>0</v>
      </c>
      <c r="BI414" s="197">
        <f>IF(N414="nulová",J414,0)</f>
        <v>0</v>
      </c>
      <c r="BJ414" s="15" t="s">
        <v>80</v>
      </c>
      <c r="BK414" s="197">
        <f>ROUND(I414*H414,2)</f>
        <v>0</v>
      </c>
      <c r="BL414" s="15" t="s">
        <v>263</v>
      </c>
      <c r="BM414" s="196" t="s">
        <v>708</v>
      </c>
    </row>
    <row r="415" spans="2:65" s="11" customFormat="1" ht="22.9" customHeight="1">
      <c r="B415" s="169"/>
      <c r="C415" s="170"/>
      <c r="D415" s="171" t="s">
        <v>74</v>
      </c>
      <c r="E415" s="183" t="s">
        <v>709</v>
      </c>
      <c r="F415" s="183" t="s">
        <v>710</v>
      </c>
      <c r="G415" s="170"/>
      <c r="H415" s="170"/>
      <c r="I415" s="173"/>
      <c r="J415" s="184">
        <f>BK415</f>
        <v>0</v>
      </c>
      <c r="K415" s="170"/>
      <c r="L415" s="175"/>
      <c r="M415" s="176"/>
      <c r="N415" s="177"/>
      <c r="O415" s="177"/>
      <c r="P415" s="178">
        <f>SUM(P416:P429)</f>
        <v>0</v>
      </c>
      <c r="Q415" s="177"/>
      <c r="R415" s="178">
        <f>SUM(R416:R429)</f>
        <v>22.334317400000003</v>
      </c>
      <c r="S415" s="177"/>
      <c r="T415" s="179">
        <f>SUM(T416:T429)</f>
        <v>0</v>
      </c>
      <c r="AR415" s="180" t="s">
        <v>82</v>
      </c>
      <c r="AT415" s="181" t="s">
        <v>74</v>
      </c>
      <c r="AU415" s="181" t="s">
        <v>80</v>
      </c>
      <c r="AY415" s="180" t="s">
        <v>127</v>
      </c>
      <c r="BK415" s="182">
        <f>SUM(BK416:BK429)</f>
        <v>0</v>
      </c>
    </row>
    <row r="416" spans="2:65" s="1" customFormat="1" ht="24" customHeight="1">
      <c r="B416" s="32"/>
      <c r="C416" s="185" t="s">
        <v>263</v>
      </c>
      <c r="D416" s="185" t="s">
        <v>130</v>
      </c>
      <c r="E416" s="186" t="s">
        <v>711</v>
      </c>
      <c r="F416" s="187" t="s">
        <v>712</v>
      </c>
      <c r="G416" s="188" t="s">
        <v>162</v>
      </c>
      <c r="H416" s="189">
        <v>160.77000000000001</v>
      </c>
      <c r="I416" s="190"/>
      <c r="J416" s="191">
        <f>ROUND(I416*H416,2)</f>
        <v>0</v>
      </c>
      <c r="K416" s="187" t="s">
        <v>134</v>
      </c>
      <c r="L416" s="36"/>
      <c r="M416" s="192" t="s">
        <v>1</v>
      </c>
      <c r="N416" s="193" t="s">
        <v>40</v>
      </c>
      <c r="O416" s="64"/>
      <c r="P416" s="194">
        <f>O416*H416</f>
        <v>0</v>
      </c>
      <c r="Q416" s="194">
        <v>2.0979999999999999E-2</v>
      </c>
      <c r="R416" s="194">
        <f>Q416*H416</f>
        <v>3.3729545999999999</v>
      </c>
      <c r="S416" s="194">
        <v>0</v>
      </c>
      <c r="T416" s="195">
        <f>S416*H416</f>
        <v>0</v>
      </c>
      <c r="AR416" s="196" t="s">
        <v>263</v>
      </c>
      <c r="AT416" s="196" t="s">
        <v>130</v>
      </c>
      <c r="AU416" s="196" t="s">
        <v>82</v>
      </c>
      <c r="AY416" s="15" t="s">
        <v>127</v>
      </c>
      <c r="BE416" s="197">
        <f>IF(N416="základní",J416,0)</f>
        <v>0</v>
      </c>
      <c r="BF416" s="197">
        <f>IF(N416="snížená",J416,0)</f>
        <v>0</v>
      </c>
      <c r="BG416" s="197">
        <f>IF(N416="zákl. přenesená",J416,0)</f>
        <v>0</v>
      </c>
      <c r="BH416" s="197">
        <f>IF(N416="sníž. přenesená",J416,0)</f>
        <v>0</v>
      </c>
      <c r="BI416" s="197">
        <f>IF(N416="nulová",J416,0)</f>
        <v>0</v>
      </c>
      <c r="BJ416" s="15" t="s">
        <v>80</v>
      </c>
      <c r="BK416" s="197">
        <f>ROUND(I416*H416,2)</f>
        <v>0</v>
      </c>
      <c r="BL416" s="15" t="s">
        <v>263</v>
      </c>
      <c r="BM416" s="196" t="s">
        <v>713</v>
      </c>
    </row>
    <row r="417" spans="2:65" s="12" customFormat="1" ht="11.25">
      <c r="B417" s="198"/>
      <c r="C417" s="199"/>
      <c r="D417" s="200" t="s">
        <v>142</v>
      </c>
      <c r="E417" s="201" t="s">
        <v>1</v>
      </c>
      <c r="F417" s="202" t="s">
        <v>714</v>
      </c>
      <c r="G417" s="199"/>
      <c r="H417" s="203">
        <v>48.07</v>
      </c>
      <c r="I417" s="204"/>
      <c r="J417" s="199"/>
      <c r="K417" s="199"/>
      <c r="L417" s="205"/>
      <c r="M417" s="206"/>
      <c r="N417" s="207"/>
      <c r="O417" s="207"/>
      <c r="P417" s="207"/>
      <c r="Q417" s="207"/>
      <c r="R417" s="207"/>
      <c r="S417" s="207"/>
      <c r="T417" s="208"/>
      <c r="AT417" s="209" t="s">
        <v>142</v>
      </c>
      <c r="AU417" s="209" t="s">
        <v>82</v>
      </c>
      <c r="AV417" s="12" t="s">
        <v>82</v>
      </c>
      <c r="AW417" s="12" t="s">
        <v>30</v>
      </c>
      <c r="AX417" s="12" t="s">
        <v>75</v>
      </c>
      <c r="AY417" s="209" t="s">
        <v>127</v>
      </c>
    </row>
    <row r="418" spans="2:65" s="12" customFormat="1" ht="11.25">
      <c r="B418" s="198"/>
      <c r="C418" s="199"/>
      <c r="D418" s="200" t="s">
        <v>142</v>
      </c>
      <c r="E418" s="201" t="s">
        <v>1</v>
      </c>
      <c r="F418" s="202" t="s">
        <v>715</v>
      </c>
      <c r="G418" s="199"/>
      <c r="H418" s="203">
        <v>112.7</v>
      </c>
      <c r="I418" s="204"/>
      <c r="J418" s="199"/>
      <c r="K418" s="199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142</v>
      </c>
      <c r="AU418" s="209" t="s">
        <v>82</v>
      </c>
      <c r="AV418" s="12" t="s">
        <v>82</v>
      </c>
      <c r="AW418" s="12" t="s">
        <v>30</v>
      </c>
      <c r="AX418" s="12" t="s">
        <v>75</v>
      </c>
      <c r="AY418" s="209" t="s">
        <v>127</v>
      </c>
    </row>
    <row r="419" spans="2:65" s="13" customFormat="1" ht="11.25">
      <c r="B419" s="210"/>
      <c r="C419" s="211"/>
      <c r="D419" s="200" t="s">
        <v>142</v>
      </c>
      <c r="E419" s="212" t="s">
        <v>1</v>
      </c>
      <c r="F419" s="213" t="s">
        <v>154</v>
      </c>
      <c r="G419" s="211"/>
      <c r="H419" s="214">
        <v>160.77000000000001</v>
      </c>
      <c r="I419" s="215"/>
      <c r="J419" s="211"/>
      <c r="K419" s="211"/>
      <c r="L419" s="216"/>
      <c r="M419" s="217"/>
      <c r="N419" s="218"/>
      <c r="O419" s="218"/>
      <c r="P419" s="218"/>
      <c r="Q419" s="218"/>
      <c r="R419" s="218"/>
      <c r="S419" s="218"/>
      <c r="T419" s="219"/>
      <c r="AT419" s="220" t="s">
        <v>142</v>
      </c>
      <c r="AU419" s="220" t="s">
        <v>82</v>
      </c>
      <c r="AV419" s="13" t="s">
        <v>135</v>
      </c>
      <c r="AW419" s="13" t="s">
        <v>30</v>
      </c>
      <c r="AX419" s="13" t="s">
        <v>80</v>
      </c>
      <c r="AY419" s="220" t="s">
        <v>127</v>
      </c>
    </row>
    <row r="420" spans="2:65" s="1" customFormat="1" ht="16.5" customHeight="1">
      <c r="B420" s="32"/>
      <c r="C420" s="223" t="s">
        <v>716</v>
      </c>
      <c r="D420" s="223" t="s">
        <v>273</v>
      </c>
      <c r="E420" s="224" t="s">
        <v>717</v>
      </c>
      <c r="F420" s="225" t="s">
        <v>275</v>
      </c>
      <c r="G420" s="226" t="s">
        <v>228</v>
      </c>
      <c r="H420" s="227">
        <v>1.0129999999999999</v>
      </c>
      <c r="I420" s="228"/>
      <c r="J420" s="229">
        <f>ROUND(I420*H420,2)</f>
        <v>0</v>
      </c>
      <c r="K420" s="225" t="s">
        <v>1</v>
      </c>
      <c r="L420" s="230"/>
      <c r="M420" s="231" t="s">
        <v>1</v>
      </c>
      <c r="N420" s="232" t="s">
        <v>40</v>
      </c>
      <c r="O420" s="64"/>
      <c r="P420" s="194">
        <f>O420*H420</f>
        <v>0</v>
      </c>
      <c r="Q420" s="194">
        <v>1</v>
      </c>
      <c r="R420" s="194">
        <f>Q420*H420</f>
        <v>1.0129999999999999</v>
      </c>
      <c r="S420" s="194">
        <v>0</v>
      </c>
      <c r="T420" s="195">
        <f>S420*H420</f>
        <v>0</v>
      </c>
      <c r="AR420" s="196" t="s">
        <v>225</v>
      </c>
      <c r="AT420" s="196" t="s">
        <v>273</v>
      </c>
      <c r="AU420" s="196" t="s">
        <v>82</v>
      </c>
      <c r="AY420" s="15" t="s">
        <v>127</v>
      </c>
      <c r="BE420" s="197">
        <f>IF(N420="základní",J420,0)</f>
        <v>0</v>
      </c>
      <c r="BF420" s="197">
        <f>IF(N420="snížená",J420,0)</f>
        <v>0</v>
      </c>
      <c r="BG420" s="197">
        <f>IF(N420="zákl. přenesená",J420,0)</f>
        <v>0</v>
      </c>
      <c r="BH420" s="197">
        <f>IF(N420="sníž. přenesená",J420,0)</f>
        <v>0</v>
      </c>
      <c r="BI420" s="197">
        <f>IF(N420="nulová",J420,0)</f>
        <v>0</v>
      </c>
      <c r="BJ420" s="15" t="s">
        <v>80</v>
      </c>
      <c r="BK420" s="197">
        <f>ROUND(I420*H420,2)</f>
        <v>0</v>
      </c>
      <c r="BL420" s="15" t="s">
        <v>263</v>
      </c>
      <c r="BM420" s="196" t="s">
        <v>718</v>
      </c>
    </row>
    <row r="421" spans="2:65" s="12" customFormat="1" ht="11.25">
      <c r="B421" s="198"/>
      <c r="C421" s="199"/>
      <c r="D421" s="200" t="s">
        <v>142</v>
      </c>
      <c r="E421" s="201" t="s">
        <v>1</v>
      </c>
      <c r="F421" s="202" t="s">
        <v>719</v>
      </c>
      <c r="G421" s="199"/>
      <c r="H421" s="203">
        <v>5.0469999999999997</v>
      </c>
      <c r="I421" s="204"/>
      <c r="J421" s="199"/>
      <c r="K421" s="199"/>
      <c r="L421" s="205"/>
      <c r="M421" s="206"/>
      <c r="N421" s="207"/>
      <c r="O421" s="207"/>
      <c r="P421" s="207"/>
      <c r="Q421" s="207"/>
      <c r="R421" s="207"/>
      <c r="S421" s="207"/>
      <c r="T421" s="208"/>
      <c r="AT421" s="209" t="s">
        <v>142</v>
      </c>
      <c r="AU421" s="209" t="s">
        <v>82</v>
      </c>
      <c r="AV421" s="12" t="s">
        <v>82</v>
      </c>
      <c r="AW421" s="12" t="s">
        <v>30</v>
      </c>
      <c r="AX421" s="12" t="s">
        <v>75</v>
      </c>
      <c r="AY421" s="209" t="s">
        <v>127</v>
      </c>
    </row>
    <row r="422" spans="2:65" s="12" customFormat="1" ht="11.25">
      <c r="B422" s="198"/>
      <c r="C422" s="199"/>
      <c r="D422" s="200" t="s">
        <v>142</v>
      </c>
      <c r="E422" s="201" t="s">
        <v>1</v>
      </c>
      <c r="F422" s="202" t="s">
        <v>720</v>
      </c>
      <c r="G422" s="199"/>
      <c r="H422" s="203">
        <v>11.834</v>
      </c>
      <c r="I422" s="204"/>
      <c r="J422" s="199"/>
      <c r="K422" s="199"/>
      <c r="L422" s="205"/>
      <c r="M422" s="206"/>
      <c r="N422" s="207"/>
      <c r="O422" s="207"/>
      <c r="P422" s="207"/>
      <c r="Q422" s="207"/>
      <c r="R422" s="207"/>
      <c r="S422" s="207"/>
      <c r="T422" s="208"/>
      <c r="AT422" s="209" t="s">
        <v>142</v>
      </c>
      <c r="AU422" s="209" t="s">
        <v>82</v>
      </c>
      <c r="AV422" s="12" t="s">
        <v>82</v>
      </c>
      <c r="AW422" s="12" t="s">
        <v>30</v>
      </c>
      <c r="AX422" s="12" t="s">
        <v>75</v>
      </c>
      <c r="AY422" s="209" t="s">
        <v>127</v>
      </c>
    </row>
    <row r="423" spans="2:65" s="13" customFormat="1" ht="11.25">
      <c r="B423" s="210"/>
      <c r="C423" s="211"/>
      <c r="D423" s="200" t="s">
        <v>142</v>
      </c>
      <c r="E423" s="212" t="s">
        <v>1</v>
      </c>
      <c r="F423" s="213" t="s">
        <v>154</v>
      </c>
      <c r="G423" s="211"/>
      <c r="H423" s="214">
        <v>16.881</v>
      </c>
      <c r="I423" s="215"/>
      <c r="J423" s="211"/>
      <c r="K423" s="211"/>
      <c r="L423" s="216"/>
      <c r="M423" s="217"/>
      <c r="N423" s="218"/>
      <c r="O423" s="218"/>
      <c r="P423" s="218"/>
      <c r="Q423" s="218"/>
      <c r="R423" s="218"/>
      <c r="S423" s="218"/>
      <c r="T423" s="219"/>
      <c r="AT423" s="220" t="s">
        <v>142</v>
      </c>
      <c r="AU423" s="220" t="s">
        <v>82</v>
      </c>
      <c r="AV423" s="13" t="s">
        <v>135</v>
      </c>
      <c r="AW423" s="13" t="s">
        <v>30</v>
      </c>
      <c r="AX423" s="13" t="s">
        <v>80</v>
      </c>
      <c r="AY423" s="220" t="s">
        <v>127</v>
      </c>
    </row>
    <row r="424" spans="2:65" s="12" customFormat="1" ht="11.25">
      <c r="B424" s="198"/>
      <c r="C424" s="199"/>
      <c r="D424" s="200" t="s">
        <v>142</v>
      </c>
      <c r="E424" s="199"/>
      <c r="F424" s="202" t="s">
        <v>721</v>
      </c>
      <c r="G424" s="199"/>
      <c r="H424" s="203">
        <v>1.0129999999999999</v>
      </c>
      <c r="I424" s="204"/>
      <c r="J424" s="199"/>
      <c r="K424" s="199"/>
      <c r="L424" s="205"/>
      <c r="M424" s="206"/>
      <c r="N424" s="207"/>
      <c r="O424" s="207"/>
      <c r="P424" s="207"/>
      <c r="Q424" s="207"/>
      <c r="R424" s="207"/>
      <c r="S424" s="207"/>
      <c r="T424" s="208"/>
      <c r="AT424" s="209" t="s">
        <v>142</v>
      </c>
      <c r="AU424" s="209" t="s">
        <v>82</v>
      </c>
      <c r="AV424" s="12" t="s">
        <v>82</v>
      </c>
      <c r="AW424" s="12" t="s">
        <v>4</v>
      </c>
      <c r="AX424" s="12" t="s">
        <v>80</v>
      </c>
      <c r="AY424" s="209" t="s">
        <v>127</v>
      </c>
    </row>
    <row r="425" spans="2:65" s="1" customFormat="1" ht="24" customHeight="1">
      <c r="B425" s="32"/>
      <c r="C425" s="185" t="s">
        <v>8</v>
      </c>
      <c r="D425" s="185" t="s">
        <v>130</v>
      </c>
      <c r="E425" s="186" t="s">
        <v>722</v>
      </c>
      <c r="F425" s="187" t="s">
        <v>723</v>
      </c>
      <c r="G425" s="188" t="s">
        <v>162</v>
      </c>
      <c r="H425" s="189">
        <v>643.08000000000004</v>
      </c>
      <c r="I425" s="190"/>
      <c r="J425" s="191">
        <f>ROUND(I425*H425,2)</f>
        <v>0</v>
      </c>
      <c r="K425" s="187" t="s">
        <v>134</v>
      </c>
      <c r="L425" s="36"/>
      <c r="M425" s="192" t="s">
        <v>1</v>
      </c>
      <c r="N425" s="193" t="s">
        <v>40</v>
      </c>
      <c r="O425" s="64"/>
      <c r="P425" s="194">
        <f>O425*H425</f>
        <v>0</v>
      </c>
      <c r="Q425" s="194">
        <v>2.7910000000000001E-2</v>
      </c>
      <c r="R425" s="194">
        <f>Q425*H425</f>
        <v>17.948362800000002</v>
      </c>
      <c r="S425" s="194">
        <v>0</v>
      </c>
      <c r="T425" s="195">
        <f>S425*H425</f>
        <v>0</v>
      </c>
      <c r="AR425" s="196" t="s">
        <v>263</v>
      </c>
      <c r="AT425" s="196" t="s">
        <v>130</v>
      </c>
      <c r="AU425" s="196" t="s">
        <v>82</v>
      </c>
      <c r="AY425" s="15" t="s">
        <v>127</v>
      </c>
      <c r="BE425" s="197">
        <f>IF(N425="základní",J425,0)</f>
        <v>0</v>
      </c>
      <c r="BF425" s="197">
        <f>IF(N425="snížená",J425,0)</f>
        <v>0</v>
      </c>
      <c r="BG425" s="197">
        <f>IF(N425="zákl. přenesená",J425,0)</f>
        <v>0</v>
      </c>
      <c r="BH425" s="197">
        <f>IF(N425="sníž. přenesená",J425,0)</f>
        <v>0</v>
      </c>
      <c r="BI425" s="197">
        <f>IF(N425="nulová",J425,0)</f>
        <v>0</v>
      </c>
      <c r="BJ425" s="15" t="s">
        <v>80</v>
      </c>
      <c r="BK425" s="197">
        <f>ROUND(I425*H425,2)</f>
        <v>0</v>
      </c>
      <c r="BL425" s="15" t="s">
        <v>263</v>
      </c>
      <c r="BM425" s="196" t="s">
        <v>724</v>
      </c>
    </row>
    <row r="426" spans="2:65" s="12" customFormat="1" ht="11.25">
      <c r="B426" s="198"/>
      <c r="C426" s="199"/>
      <c r="D426" s="200" t="s">
        <v>142</v>
      </c>
      <c r="E426" s="201" t="s">
        <v>1</v>
      </c>
      <c r="F426" s="202" t="s">
        <v>725</v>
      </c>
      <c r="G426" s="199"/>
      <c r="H426" s="203">
        <v>192.28</v>
      </c>
      <c r="I426" s="204"/>
      <c r="J426" s="199"/>
      <c r="K426" s="199"/>
      <c r="L426" s="205"/>
      <c r="M426" s="206"/>
      <c r="N426" s="207"/>
      <c r="O426" s="207"/>
      <c r="P426" s="207"/>
      <c r="Q426" s="207"/>
      <c r="R426" s="207"/>
      <c r="S426" s="207"/>
      <c r="T426" s="208"/>
      <c r="AT426" s="209" t="s">
        <v>142</v>
      </c>
      <c r="AU426" s="209" t="s">
        <v>82</v>
      </c>
      <c r="AV426" s="12" t="s">
        <v>82</v>
      </c>
      <c r="AW426" s="12" t="s">
        <v>30</v>
      </c>
      <c r="AX426" s="12" t="s">
        <v>75</v>
      </c>
      <c r="AY426" s="209" t="s">
        <v>127</v>
      </c>
    </row>
    <row r="427" spans="2:65" s="12" customFormat="1" ht="11.25">
      <c r="B427" s="198"/>
      <c r="C427" s="199"/>
      <c r="D427" s="200" t="s">
        <v>142</v>
      </c>
      <c r="E427" s="201" t="s">
        <v>1</v>
      </c>
      <c r="F427" s="202" t="s">
        <v>726</v>
      </c>
      <c r="G427" s="199"/>
      <c r="H427" s="203">
        <v>450.8</v>
      </c>
      <c r="I427" s="204"/>
      <c r="J427" s="199"/>
      <c r="K427" s="199"/>
      <c r="L427" s="205"/>
      <c r="M427" s="206"/>
      <c r="N427" s="207"/>
      <c r="O427" s="207"/>
      <c r="P427" s="207"/>
      <c r="Q427" s="207"/>
      <c r="R427" s="207"/>
      <c r="S427" s="207"/>
      <c r="T427" s="208"/>
      <c r="AT427" s="209" t="s">
        <v>142</v>
      </c>
      <c r="AU427" s="209" t="s">
        <v>82</v>
      </c>
      <c r="AV427" s="12" t="s">
        <v>82</v>
      </c>
      <c r="AW427" s="12" t="s">
        <v>30</v>
      </c>
      <c r="AX427" s="12" t="s">
        <v>75</v>
      </c>
      <c r="AY427" s="209" t="s">
        <v>127</v>
      </c>
    </row>
    <row r="428" spans="2:65" s="13" customFormat="1" ht="11.25">
      <c r="B428" s="210"/>
      <c r="C428" s="211"/>
      <c r="D428" s="200" t="s">
        <v>142</v>
      </c>
      <c r="E428" s="212" t="s">
        <v>1</v>
      </c>
      <c r="F428" s="213" t="s">
        <v>154</v>
      </c>
      <c r="G428" s="211"/>
      <c r="H428" s="214">
        <v>643.08000000000004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142</v>
      </c>
      <c r="AU428" s="220" t="s">
        <v>82</v>
      </c>
      <c r="AV428" s="13" t="s">
        <v>135</v>
      </c>
      <c r="AW428" s="13" t="s">
        <v>30</v>
      </c>
      <c r="AX428" s="13" t="s">
        <v>80</v>
      </c>
      <c r="AY428" s="220" t="s">
        <v>127</v>
      </c>
    </row>
    <row r="429" spans="2:65" s="1" customFormat="1" ht="24" customHeight="1">
      <c r="B429" s="32"/>
      <c r="C429" s="185" t="s">
        <v>727</v>
      </c>
      <c r="D429" s="185" t="s">
        <v>130</v>
      </c>
      <c r="E429" s="186" t="s">
        <v>728</v>
      </c>
      <c r="F429" s="187" t="s">
        <v>729</v>
      </c>
      <c r="G429" s="188" t="s">
        <v>228</v>
      </c>
      <c r="H429" s="189">
        <v>22.334</v>
      </c>
      <c r="I429" s="190"/>
      <c r="J429" s="191">
        <f>ROUND(I429*H429,2)</f>
        <v>0</v>
      </c>
      <c r="K429" s="187" t="s">
        <v>134</v>
      </c>
      <c r="L429" s="36"/>
      <c r="M429" s="192" t="s">
        <v>1</v>
      </c>
      <c r="N429" s="193" t="s">
        <v>40</v>
      </c>
      <c r="O429" s="64"/>
      <c r="P429" s="194">
        <f>O429*H429</f>
        <v>0</v>
      </c>
      <c r="Q429" s="194">
        <v>0</v>
      </c>
      <c r="R429" s="194">
        <f>Q429*H429</f>
        <v>0</v>
      </c>
      <c r="S429" s="194">
        <v>0</v>
      </c>
      <c r="T429" s="195">
        <f>S429*H429</f>
        <v>0</v>
      </c>
      <c r="AR429" s="196" t="s">
        <v>263</v>
      </c>
      <c r="AT429" s="196" t="s">
        <v>130</v>
      </c>
      <c r="AU429" s="196" t="s">
        <v>82</v>
      </c>
      <c r="AY429" s="15" t="s">
        <v>127</v>
      </c>
      <c r="BE429" s="197">
        <f>IF(N429="základní",J429,0)</f>
        <v>0</v>
      </c>
      <c r="BF429" s="197">
        <f>IF(N429="snížená",J429,0)</f>
        <v>0</v>
      </c>
      <c r="BG429" s="197">
        <f>IF(N429="zákl. přenesená",J429,0)</f>
        <v>0</v>
      </c>
      <c r="BH429" s="197">
        <f>IF(N429="sníž. přenesená",J429,0)</f>
        <v>0</v>
      </c>
      <c r="BI429" s="197">
        <f>IF(N429="nulová",J429,0)</f>
        <v>0</v>
      </c>
      <c r="BJ429" s="15" t="s">
        <v>80</v>
      </c>
      <c r="BK429" s="197">
        <f>ROUND(I429*H429,2)</f>
        <v>0</v>
      </c>
      <c r="BL429" s="15" t="s">
        <v>263</v>
      </c>
      <c r="BM429" s="196" t="s">
        <v>730</v>
      </c>
    </row>
    <row r="430" spans="2:65" s="11" customFormat="1" ht="22.9" customHeight="1">
      <c r="B430" s="169"/>
      <c r="C430" s="170"/>
      <c r="D430" s="171" t="s">
        <v>74</v>
      </c>
      <c r="E430" s="183" t="s">
        <v>731</v>
      </c>
      <c r="F430" s="183" t="s">
        <v>732</v>
      </c>
      <c r="G430" s="170"/>
      <c r="H430" s="170"/>
      <c r="I430" s="173"/>
      <c r="J430" s="184">
        <f>BK430</f>
        <v>0</v>
      </c>
      <c r="K430" s="170"/>
      <c r="L430" s="175"/>
      <c r="M430" s="176"/>
      <c r="N430" s="177"/>
      <c r="O430" s="177"/>
      <c r="P430" s="178">
        <f>SUM(P431:P476)</f>
        <v>0</v>
      </c>
      <c r="Q430" s="177"/>
      <c r="R430" s="178">
        <f>SUM(R431:R476)</f>
        <v>0.13848256</v>
      </c>
      <c r="S430" s="177"/>
      <c r="T430" s="179">
        <f>SUM(T431:T476)</f>
        <v>0</v>
      </c>
      <c r="AR430" s="180" t="s">
        <v>82</v>
      </c>
      <c r="AT430" s="181" t="s">
        <v>74</v>
      </c>
      <c r="AU430" s="181" t="s">
        <v>80</v>
      </c>
      <c r="AY430" s="180" t="s">
        <v>127</v>
      </c>
      <c r="BK430" s="182">
        <f>SUM(BK431:BK476)</f>
        <v>0</v>
      </c>
    </row>
    <row r="431" spans="2:65" s="1" customFormat="1" ht="24" customHeight="1">
      <c r="B431" s="32"/>
      <c r="C431" s="185" t="s">
        <v>733</v>
      </c>
      <c r="D431" s="185" t="s">
        <v>130</v>
      </c>
      <c r="E431" s="186" t="s">
        <v>734</v>
      </c>
      <c r="F431" s="187" t="s">
        <v>735</v>
      </c>
      <c r="G431" s="188" t="s">
        <v>162</v>
      </c>
      <c r="H431" s="189">
        <v>198.43100000000001</v>
      </c>
      <c r="I431" s="190"/>
      <c r="J431" s="191">
        <f>ROUND(I431*H431,2)</f>
        <v>0</v>
      </c>
      <c r="K431" s="187" t="s">
        <v>134</v>
      </c>
      <c r="L431" s="36"/>
      <c r="M431" s="192" t="s">
        <v>1</v>
      </c>
      <c r="N431" s="193" t="s">
        <v>40</v>
      </c>
      <c r="O431" s="64"/>
      <c r="P431" s="194">
        <f>O431*H431</f>
        <v>0</v>
      </c>
      <c r="Q431" s="194">
        <v>0</v>
      </c>
      <c r="R431" s="194">
        <f>Q431*H431</f>
        <v>0</v>
      </c>
      <c r="S431" s="194">
        <v>0</v>
      </c>
      <c r="T431" s="195">
        <f>S431*H431</f>
        <v>0</v>
      </c>
      <c r="AR431" s="196" t="s">
        <v>263</v>
      </c>
      <c r="AT431" s="196" t="s">
        <v>130</v>
      </c>
      <c r="AU431" s="196" t="s">
        <v>82</v>
      </c>
      <c r="AY431" s="15" t="s">
        <v>127</v>
      </c>
      <c r="BE431" s="197">
        <f>IF(N431="základní",J431,0)</f>
        <v>0</v>
      </c>
      <c r="BF431" s="197">
        <f>IF(N431="snížená",J431,0)</f>
        <v>0</v>
      </c>
      <c r="BG431" s="197">
        <f>IF(N431="zákl. přenesená",J431,0)</f>
        <v>0</v>
      </c>
      <c r="BH431" s="197">
        <f>IF(N431="sníž. přenesená",J431,0)</f>
        <v>0</v>
      </c>
      <c r="BI431" s="197">
        <f>IF(N431="nulová",J431,0)</f>
        <v>0</v>
      </c>
      <c r="BJ431" s="15" t="s">
        <v>80</v>
      </c>
      <c r="BK431" s="197">
        <f>ROUND(I431*H431,2)</f>
        <v>0</v>
      </c>
      <c r="BL431" s="15" t="s">
        <v>263</v>
      </c>
      <c r="BM431" s="196" t="s">
        <v>736</v>
      </c>
    </row>
    <row r="432" spans="2:65" s="12" customFormat="1" ht="11.25">
      <c r="B432" s="198"/>
      <c r="C432" s="199"/>
      <c r="D432" s="200" t="s">
        <v>142</v>
      </c>
      <c r="E432" s="201" t="s">
        <v>1</v>
      </c>
      <c r="F432" s="202" t="s">
        <v>737</v>
      </c>
      <c r="G432" s="199"/>
      <c r="H432" s="203">
        <v>68.539000000000001</v>
      </c>
      <c r="I432" s="204"/>
      <c r="J432" s="199"/>
      <c r="K432" s="199"/>
      <c r="L432" s="205"/>
      <c r="M432" s="206"/>
      <c r="N432" s="207"/>
      <c r="O432" s="207"/>
      <c r="P432" s="207"/>
      <c r="Q432" s="207"/>
      <c r="R432" s="207"/>
      <c r="S432" s="207"/>
      <c r="T432" s="208"/>
      <c r="AT432" s="209" t="s">
        <v>142</v>
      </c>
      <c r="AU432" s="209" t="s">
        <v>82</v>
      </c>
      <c r="AV432" s="12" t="s">
        <v>82</v>
      </c>
      <c r="AW432" s="12" t="s">
        <v>30</v>
      </c>
      <c r="AX432" s="12" t="s">
        <v>75</v>
      </c>
      <c r="AY432" s="209" t="s">
        <v>127</v>
      </c>
    </row>
    <row r="433" spans="2:65" s="12" customFormat="1" ht="11.25">
      <c r="B433" s="198"/>
      <c r="C433" s="199"/>
      <c r="D433" s="200" t="s">
        <v>142</v>
      </c>
      <c r="E433" s="201" t="s">
        <v>1</v>
      </c>
      <c r="F433" s="202" t="s">
        <v>738</v>
      </c>
      <c r="G433" s="199"/>
      <c r="H433" s="203">
        <v>68.561999999999998</v>
      </c>
      <c r="I433" s="204"/>
      <c r="J433" s="199"/>
      <c r="K433" s="199"/>
      <c r="L433" s="205"/>
      <c r="M433" s="206"/>
      <c r="N433" s="207"/>
      <c r="O433" s="207"/>
      <c r="P433" s="207"/>
      <c r="Q433" s="207"/>
      <c r="R433" s="207"/>
      <c r="S433" s="207"/>
      <c r="T433" s="208"/>
      <c r="AT433" s="209" t="s">
        <v>142</v>
      </c>
      <c r="AU433" s="209" t="s">
        <v>82</v>
      </c>
      <c r="AV433" s="12" t="s">
        <v>82</v>
      </c>
      <c r="AW433" s="12" t="s">
        <v>30</v>
      </c>
      <c r="AX433" s="12" t="s">
        <v>75</v>
      </c>
      <c r="AY433" s="209" t="s">
        <v>127</v>
      </c>
    </row>
    <row r="434" spans="2:65" s="12" customFormat="1" ht="11.25">
      <c r="B434" s="198"/>
      <c r="C434" s="199"/>
      <c r="D434" s="200" t="s">
        <v>142</v>
      </c>
      <c r="E434" s="201" t="s">
        <v>1</v>
      </c>
      <c r="F434" s="202" t="s">
        <v>602</v>
      </c>
      <c r="G434" s="199"/>
      <c r="H434" s="203">
        <v>11.52</v>
      </c>
      <c r="I434" s="204"/>
      <c r="J434" s="199"/>
      <c r="K434" s="199"/>
      <c r="L434" s="205"/>
      <c r="M434" s="206"/>
      <c r="N434" s="207"/>
      <c r="O434" s="207"/>
      <c r="P434" s="207"/>
      <c r="Q434" s="207"/>
      <c r="R434" s="207"/>
      <c r="S434" s="207"/>
      <c r="T434" s="208"/>
      <c r="AT434" s="209" t="s">
        <v>142</v>
      </c>
      <c r="AU434" s="209" t="s">
        <v>82</v>
      </c>
      <c r="AV434" s="12" t="s">
        <v>82</v>
      </c>
      <c r="AW434" s="12" t="s">
        <v>30</v>
      </c>
      <c r="AX434" s="12" t="s">
        <v>75</v>
      </c>
      <c r="AY434" s="209" t="s">
        <v>127</v>
      </c>
    </row>
    <row r="435" spans="2:65" s="12" customFormat="1" ht="11.25">
      <c r="B435" s="198"/>
      <c r="C435" s="199"/>
      <c r="D435" s="200" t="s">
        <v>142</v>
      </c>
      <c r="E435" s="201" t="s">
        <v>1</v>
      </c>
      <c r="F435" s="202" t="s">
        <v>739</v>
      </c>
      <c r="G435" s="199"/>
      <c r="H435" s="203">
        <v>22.776</v>
      </c>
      <c r="I435" s="204"/>
      <c r="J435" s="199"/>
      <c r="K435" s="199"/>
      <c r="L435" s="205"/>
      <c r="M435" s="206"/>
      <c r="N435" s="207"/>
      <c r="O435" s="207"/>
      <c r="P435" s="207"/>
      <c r="Q435" s="207"/>
      <c r="R435" s="207"/>
      <c r="S435" s="207"/>
      <c r="T435" s="208"/>
      <c r="AT435" s="209" t="s">
        <v>142</v>
      </c>
      <c r="AU435" s="209" t="s">
        <v>82</v>
      </c>
      <c r="AV435" s="12" t="s">
        <v>82</v>
      </c>
      <c r="AW435" s="12" t="s">
        <v>30</v>
      </c>
      <c r="AX435" s="12" t="s">
        <v>75</v>
      </c>
      <c r="AY435" s="209" t="s">
        <v>127</v>
      </c>
    </row>
    <row r="436" spans="2:65" s="12" customFormat="1" ht="11.25">
      <c r="B436" s="198"/>
      <c r="C436" s="199"/>
      <c r="D436" s="200" t="s">
        <v>142</v>
      </c>
      <c r="E436" s="201" t="s">
        <v>1</v>
      </c>
      <c r="F436" s="202" t="s">
        <v>603</v>
      </c>
      <c r="G436" s="199"/>
      <c r="H436" s="203">
        <v>4.4850000000000003</v>
      </c>
      <c r="I436" s="204"/>
      <c r="J436" s="199"/>
      <c r="K436" s="199"/>
      <c r="L436" s="205"/>
      <c r="M436" s="206"/>
      <c r="N436" s="207"/>
      <c r="O436" s="207"/>
      <c r="P436" s="207"/>
      <c r="Q436" s="207"/>
      <c r="R436" s="207"/>
      <c r="S436" s="207"/>
      <c r="T436" s="208"/>
      <c r="AT436" s="209" t="s">
        <v>142</v>
      </c>
      <c r="AU436" s="209" t="s">
        <v>82</v>
      </c>
      <c r="AV436" s="12" t="s">
        <v>82</v>
      </c>
      <c r="AW436" s="12" t="s">
        <v>30</v>
      </c>
      <c r="AX436" s="12" t="s">
        <v>75</v>
      </c>
      <c r="AY436" s="209" t="s">
        <v>127</v>
      </c>
    </row>
    <row r="437" spans="2:65" s="12" customFormat="1" ht="11.25">
      <c r="B437" s="198"/>
      <c r="C437" s="199"/>
      <c r="D437" s="200" t="s">
        <v>142</v>
      </c>
      <c r="E437" s="201" t="s">
        <v>1</v>
      </c>
      <c r="F437" s="202" t="s">
        <v>740</v>
      </c>
      <c r="G437" s="199"/>
      <c r="H437" s="203">
        <v>22.548999999999999</v>
      </c>
      <c r="I437" s="204"/>
      <c r="J437" s="199"/>
      <c r="K437" s="199"/>
      <c r="L437" s="205"/>
      <c r="M437" s="206"/>
      <c r="N437" s="207"/>
      <c r="O437" s="207"/>
      <c r="P437" s="207"/>
      <c r="Q437" s="207"/>
      <c r="R437" s="207"/>
      <c r="S437" s="207"/>
      <c r="T437" s="208"/>
      <c r="AT437" s="209" t="s">
        <v>142</v>
      </c>
      <c r="AU437" s="209" t="s">
        <v>82</v>
      </c>
      <c r="AV437" s="12" t="s">
        <v>82</v>
      </c>
      <c r="AW437" s="12" t="s">
        <v>30</v>
      </c>
      <c r="AX437" s="12" t="s">
        <v>75</v>
      </c>
      <c r="AY437" s="209" t="s">
        <v>127</v>
      </c>
    </row>
    <row r="438" spans="2:65" s="13" customFormat="1" ht="11.25">
      <c r="B438" s="210"/>
      <c r="C438" s="211"/>
      <c r="D438" s="200" t="s">
        <v>142</v>
      </c>
      <c r="E438" s="212" t="s">
        <v>1</v>
      </c>
      <c r="F438" s="213" t="s">
        <v>154</v>
      </c>
      <c r="G438" s="211"/>
      <c r="H438" s="214">
        <v>198.43100000000004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142</v>
      </c>
      <c r="AU438" s="220" t="s">
        <v>82</v>
      </c>
      <c r="AV438" s="13" t="s">
        <v>135</v>
      </c>
      <c r="AW438" s="13" t="s">
        <v>30</v>
      </c>
      <c r="AX438" s="13" t="s">
        <v>80</v>
      </c>
      <c r="AY438" s="220" t="s">
        <v>127</v>
      </c>
    </row>
    <row r="439" spans="2:65" s="1" customFormat="1" ht="16.5" customHeight="1">
      <c r="B439" s="32"/>
      <c r="C439" s="185" t="s">
        <v>741</v>
      </c>
      <c r="D439" s="185" t="s">
        <v>130</v>
      </c>
      <c r="E439" s="186" t="s">
        <v>742</v>
      </c>
      <c r="F439" s="187" t="s">
        <v>743</v>
      </c>
      <c r="G439" s="188" t="s">
        <v>162</v>
      </c>
      <c r="H439" s="189">
        <v>198.43100000000001</v>
      </c>
      <c r="I439" s="190"/>
      <c r="J439" s="191">
        <f>ROUND(I439*H439,2)</f>
        <v>0</v>
      </c>
      <c r="K439" s="187" t="s">
        <v>134</v>
      </c>
      <c r="L439" s="36"/>
      <c r="M439" s="192" t="s">
        <v>1</v>
      </c>
      <c r="N439" s="193" t="s">
        <v>40</v>
      </c>
      <c r="O439" s="64"/>
      <c r="P439" s="194">
        <f>O439*H439</f>
        <v>0</v>
      </c>
      <c r="Q439" s="194">
        <v>2.0000000000000002E-5</v>
      </c>
      <c r="R439" s="194">
        <f>Q439*H439</f>
        <v>3.9686200000000008E-3</v>
      </c>
      <c r="S439" s="194">
        <v>0</v>
      </c>
      <c r="T439" s="195">
        <f>S439*H439</f>
        <v>0</v>
      </c>
      <c r="AR439" s="196" t="s">
        <v>263</v>
      </c>
      <c r="AT439" s="196" t="s">
        <v>130</v>
      </c>
      <c r="AU439" s="196" t="s">
        <v>82</v>
      </c>
      <c r="AY439" s="15" t="s">
        <v>127</v>
      </c>
      <c r="BE439" s="197">
        <f>IF(N439="základní",J439,0)</f>
        <v>0</v>
      </c>
      <c r="BF439" s="197">
        <f>IF(N439="snížená",J439,0)</f>
        <v>0</v>
      </c>
      <c r="BG439" s="197">
        <f>IF(N439="zákl. přenesená",J439,0)</f>
        <v>0</v>
      </c>
      <c r="BH439" s="197">
        <f>IF(N439="sníž. přenesená",J439,0)</f>
        <v>0</v>
      </c>
      <c r="BI439" s="197">
        <f>IF(N439="nulová",J439,0)</f>
        <v>0</v>
      </c>
      <c r="BJ439" s="15" t="s">
        <v>80</v>
      </c>
      <c r="BK439" s="197">
        <f>ROUND(I439*H439,2)</f>
        <v>0</v>
      </c>
      <c r="BL439" s="15" t="s">
        <v>263</v>
      </c>
      <c r="BM439" s="196" t="s">
        <v>744</v>
      </c>
    </row>
    <row r="440" spans="2:65" s="12" customFormat="1" ht="11.25">
      <c r="B440" s="198"/>
      <c r="C440" s="199"/>
      <c r="D440" s="200" t="s">
        <v>142</v>
      </c>
      <c r="E440" s="201" t="s">
        <v>1</v>
      </c>
      <c r="F440" s="202" t="s">
        <v>737</v>
      </c>
      <c r="G440" s="199"/>
      <c r="H440" s="203">
        <v>68.539000000000001</v>
      </c>
      <c r="I440" s="204"/>
      <c r="J440" s="199"/>
      <c r="K440" s="199"/>
      <c r="L440" s="205"/>
      <c r="M440" s="206"/>
      <c r="N440" s="207"/>
      <c r="O440" s="207"/>
      <c r="P440" s="207"/>
      <c r="Q440" s="207"/>
      <c r="R440" s="207"/>
      <c r="S440" s="207"/>
      <c r="T440" s="208"/>
      <c r="AT440" s="209" t="s">
        <v>142</v>
      </c>
      <c r="AU440" s="209" t="s">
        <v>82</v>
      </c>
      <c r="AV440" s="12" t="s">
        <v>82</v>
      </c>
      <c r="AW440" s="12" t="s">
        <v>30</v>
      </c>
      <c r="AX440" s="12" t="s">
        <v>75</v>
      </c>
      <c r="AY440" s="209" t="s">
        <v>127</v>
      </c>
    </row>
    <row r="441" spans="2:65" s="12" customFormat="1" ht="11.25">
      <c r="B441" s="198"/>
      <c r="C441" s="199"/>
      <c r="D441" s="200" t="s">
        <v>142</v>
      </c>
      <c r="E441" s="201" t="s">
        <v>1</v>
      </c>
      <c r="F441" s="202" t="s">
        <v>738</v>
      </c>
      <c r="G441" s="199"/>
      <c r="H441" s="203">
        <v>68.561999999999998</v>
      </c>
      <c r="I441" s="204"/>
      <c r="J441" s="199"/>
      <c r="K441" s="199"/>
      <c r="L441" s="205"/>
      <c r="M441" s="206"/>
      <c r="N441" s="207"/>
      <c r="O441" s="207"/>
      <c r="P441" s="207"/>
      <c r="Q441" s="207"/>
      <c r="R441" s="207"/>
      <c r="S441" s="207"/>
      <c r="T441" s="208"/>
      <c r="AT441" s="209" t="s">
        <v>142</v>
      </c>
      <c r="AU441" s="209" t="s">
        <v>82</v>
      </c>
      <c r="AV441" s="12" t="s">
        <v>82</v>
      </c>
      <c r="AW441" s="12" t="s">
        <v>30</v>
      </c>
      <c r="AX441" s="12" t="s">
        <v>75</v>
      </c>
      <c r="AY441" s="209" t="s">
        <v>127</v>
      </c>
    </row>
    <row r="442" spans="2:65" s="12" customFormat="1" ht="11.25">
      <c r="B442" s="198"/>
      <c r="C442" s="199"/>
      <c r="D442" s="200" t="s">
        <v>142</v>
      </c>
      <c r="E442" s="201" t="s">
        <v>1</v>
      </c>
      <c r="F442" s="202" t="s">
        <v>602</v>
      </c>
      <c r="G442" s="199"/>
      <c r="H442" s="203">
        <v>11.52</v>
      </c>
      <c r="I442" s="204"/>
      <c r="J442" s="199"/>
      <c r="K442" s="199"/>
      <c r="L442" s="205"/>
      <c r="M442" s="206"/>
      <c r="N442" s="207"/>
      <c r="O442" s="207"/>
      <c r="P442" s="207"/>
      <c r="Q442" s="207"/>
      <c r="R442" s="207"/>
      <c r="S442" s="207"/>
      <c r="T442" s="208"/>
      <c r="AT442" s="209" t="s">
        <v>142</v>
      </c>
      <c r="AU442" s="209" t="s">
        <v>82</v>
      </c>
      <c r="AV442" s="12" t="s">
        <v>82</v>
      </c>
      <c r="AW442" s="12" t="s">
        <v>30</v>
      </c>
      <c r="AX442" s="12" t="s">
        <v>75</v>
      </c>
      <c r="AY442" s="209" t="s">
        <v>127</v>
      </c>
    </row>
    <row r="443" spans="2:65" s="12" customFormat="1" ht="11.25">
      <c r="B443" s="198"/>
      <c r="C443" s="199"/>
      <c r="D443" s="200" t="s">
        <v>142</v>
      </c>
      <c r="E443" s="201" t="s">
        <v>1</v>
      </c>
      <c r="F443" s="202" t="s">
        <v>739</v>
      </c>
      <c r="G443" s="199"/>
      <c r="H443" s="203">
        <v>22.776</v>
      </c>
      <c r="I443" s="204"/>
      <c r="J443" s="199"/>
      <c r="K443" s="199"/>
      <c r="L443" s="205"/>
      <c r="M443" s="206"/>
      <c r="N443" s="207"/>
      <c r="O443" s="207"/>
      <c r="P443" s="207"/>
      <c r="Q443" s="207"/>
      <c r="R443" s="207"/>
      <c r="S443" s="207"/>
      <c r="T443" s="208"/>
      <c r="AT443" s="209" t="s">
        <v>142</v>
      </c>
      <c r="AU443" s="209" t="s">
        <v>82</v>
      </c>
      <c r="AV443" s="12" t="s">
        <v>82</v>
      </c>
      <c r="AW443" s="12" t="s">
        <v>30</v>
      </c>
      <c r="AX443" s="12" t="s">
        <v>75</v>
      </c>
      <c r="AY443" s="209" t="s">
        <v>127</v>
      </c>
    </row>
    <row r="444" spans="2:65" s="12" customFormat="1" ht="11.25">
      <c r="B444" s="198"/>
      <c r="C444" s="199"/>
      <c r="D444" s="200" t="s">
        <v>142</v>
      </c>
      <c r="E444" s="201" t="s">
        <v>1</v>
      </c>
      <c r="F444" s="202" t="s">
        <v>603</v>
      </c>
      <c r="G444" s="199"/>
      <c r="H444" s="203">
        <v>4.4850000000000003</v>
      </c>
      <c r="I444" s="204"/>
      <c r="J444" s="199"/>
      <c r="K444" s="199"/>
      <c r="L444" s="205"/>
      <c r="M444" s="206"/>
      <c r="N444" s="207"/>
      <c r="O444" s="207"/>
      <c r="P444" s="207"/>
      <c r="Q444" s="207"/>
      <c r="R444" s="207"/>
      <c r="S444" s="207"/>
      <c r="T444" s="208"/>
      <c r="AT444" s="209" t="s">
        <v>142</v>
      </c>
      <c r="AU444" s="209" t="s">
        <v>82</v>
      </c>
      <c r="AV444" s="12" t="s">
        <v>82</v>
      </c>
      <c r="AW444" s="12" t="s">
        <v>30</v>
      </c>
      <c r="AX444" s="12" t="s">
        <v>75</v>
      </c>
      <c r="AY444" s="209" t="s">
        <v>127</v>
      </c>
    </row>
    <row r="445" spans="2:65" s="12" customFormat="1" ht="11.25">
      <c r="B445" s="198"/>
      <c r="C445" s="199"/>
      <c r="D445" s="200" t="s">
        <v>142</v>
      </c>
      <c r="E445" s="201" t="s">
        <v>1</v>
      </c>
      <c r="F445" s="202" t="s">
        <v>740</v>
      </c>
      <c r="G445" s="199"/>
      <c r="H445" s="203">
        <v>22.548999999999999</v>
      </c>
      <c r="I445" s="204"/>
      <c r="J445" s="199"/>
      <c r="K445" s="199"/>
      <c r="L445" s="205"/>
      <c r="M445" s="206"/>
      <c r="N445" s="207"/>
      <c r="O445" s="207"/>
      <c r="P445" s="207"/>
      <c r="Q445" s="207"/>
      <c r="R445" s="207"/>
      <c r="S445" s="207"/>
      <c r="T445" s="208"/>
      <c r="AT445" s="209" t="s">
        <v>142</v>
      </c>
      <c r="AU445" s="209" t="s">
        <v>82</v>
      </c>
      <c r="AV445" s="12" t="s">
        <v>82</v>
      </c>
      <c r="AW445" s="12" t="s">
        <v>30</v>
      </c>
      <c r="AX445" s="12" t="s">
        <v>75</v>
      </c>
      <c r="AY445" s="209" t="s">
        <v>127</v>
      </c>
    </row>
    <row r="446" spans="2:65" s="13" customFormat="1" ht="11.25">
      <c r="B446" s="210"/>
      <c r="C446" s="211"/>
      <c r="D446" s="200" t="s">
        <v>142</v>
      </c>
      <c r="E446" s="212" t="s">
        <v>1</v>
      </c>
      <c r="F446" s="213" t="s">
        <v>154</v>
      </c>
      <c r="G446" s="211"/>
      <c r="H446" s="214">
        <v>198.43100000000004</v>
      </c>
      <c r="I446" s="215"/>
      <c r="J446" s="211"/>
      <c r="K446" s="211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142</v>
      </c>
      <c r="AU446" s="220" t="s">
        <v>82</v>
      </c>
      <c r="AV446" s="13" t="s">
        <v>135</v>
      </c>
      <c r="AW446" s="13" t="s">
        <v>30</v>
      </c>
      <c r="AX446" s="13" t="s">
        <v>80</v>
      </c>
      <c r="AY446" s="220" t="s">
        <v>127</v>
      </c>
    </row>
    <row r="447" spans="2:65" s="1" customFormat="1" ht="24" customHeight="1">
      <c r="B447" s="32"/>
      <c r="C447" s="185" t="s">
        <v>745</v>
      </c>
      <c r="D447" s="185" t="s">
        <v>130</v>
      </c>
      <c r="E447" s="186" t="s">
        <v>746</v>
      </c>
      <c r="F447" s="187" t="s">
        <v>747</v>
      </c>
      <c r="G447" s="188" t="s">
        <v>162</v>
      </c>
      <c r="H447" s="189">
        <v>396.86200000000002</v>
      </c>
      <c r="I447" s="190"/>
      <c r="J447" s="191">
        <f>ROUND(I447*H447,2)</f>
        <v>0</v>
      </c>
      <c r="K447" s="187" t="s">
        <v>134</v>
      </c>
      <c r="L447" s="36"/>
      <c r="M447" s="192" t="s">
        <v>1</v>
      </c>
      <c r="N447" s="193" t="s">
        <v>40</v>
      </c>
      <c r="O447" s="64"/>
      <c r="P447" s="194">
        <f>O447*H447</f>
        <v>0</v>
      </c>
      <c r="Q447" s="194">
        <v>1.3999999999999999E-4</v>
      </c>
      <c r="R447" s="194">
        <f>Q447*H447</f>
        <v>5.5560680000000001E-2</v>
      </c>
      <c r="S447" s="194">
        <v>0</v>
      </c>
      <c r="T447" s="195">
        <f>S447*H447</f>
        <v>0</v>
      </c>
      <c r="AR447" s="196" t="s">
        <v>263</v>
      </c>
      <c r="AT447" s="196" t="s">
        <v>130</v>
      </c>
      <c r="AU447" s="196" t="s">
        <v>82</v>
      </c>
      <c r="AY447" s="15" t="s">
        <v>127</v>
      </c>
      <c r="BE447" s="197">
        <f>IF(N447="základní",J447,0)</f>
        <v>0</v>
      </c>
      <c r="BF447" s="197">
        <f>IF(N447="snížená",J447,0)</f>
        <v>0</v>
      </c>
      <c r="BG447" s="197">
        <f>IF(N447="zákl. přenesená",J447,0)</f>
        <v>0</v>
      </c>
      <c r="BH447" s="197">
        <f>IF(N447="sníž. přenesená",J447,0)</f>
        <v>0</v>
      </c>
      <c r="BI447" s="197">
        <f>IF(N447="nulová",J447,0)</f>
        <v>0</v>
      </c>
      <c r="BJ447" s="15" t="s">
        <v>80</v>
      </c>
      <c r="BK447" s="197">
        <f>ROUND(I447*H447,2)</f>
        <v>0</v>
      </c>
      <c r="BL447" s="15" t="s">
        <v>263</v>
      </c>
      <c r="BM447" s="196" t="s">
        <v>748</v>
      </c>
    </row>
    <row r="448" spans="2:65" s="12" customFormat="1" ht="11.25">
      <c r="B448" s="198"/>
      <c r="C448" s="199"/>
      <c r="D448" s="200" t="s">
        <v>142</v>
      </c>
      <c r="E448" s="201" t="s">
        <v>1</v>
      </c>
      <c r="F448" s="202" t="s">
        <v>749</v>
      </c>
      <c r="G448" s="199"/>
      <c r="H448" s="203">
        <v>137.078</v>
      </c>
      <c r="I448" s="204"/>
      <c r="J448" s="199"/>
      <c r="K448" s="199"/>
      <c r="L448" s="205"/>
      <c r="M448" s="206"/>
      <c r="N448" s="207"/>
      <c r="O448" s="207"/>
      <c r="P448" s="207"/>
      <c r="Q448" s="207"/>
      <c r="R448" s="207"/>
      <c r="S448" s="207"/>
      <c r="T448" s="208"/>
      <c r="AT448" s="209" t="s">
        <v>142</v>
      </c>
      <c r="AU448" s="209" t="s">
        <v>82</v>
      </c>
      <c r="AV448" s="12" t="s">
        <v>82</v>
      </c>
      <c r="AW448" s="12" t="s">
        <v>30</v>
      </c>
      <c r="AX448" s="12" t="s">
        <v>75</v>
      </c>
      <c r="AY448" s="209" t="s">
        <v>127</v>
      </c>
    </row>
    <row r="449" spans="2:65" s="12" customFormat="1" ht="11.25">
      <c r="B449" s="198"/>
      <c r="C449" s="199"/>
      <c r="D449" s="200" t="s">
        <v>142</v>
      </c>
      <c r="E449" s="201" t="s">
        <v>1</v>
      </c>
      <c r="F449" s="202" t="s">
        <v>750</v>
      </c>
      <c r="G449" s="199"/>
      <c r="H449" s="203">
        <v>137.124</v>
      </c>
      <c r="I449" s="204"/>
      <c r="J449" s="199"/>
      <c r="K449" s="199"/>
      <c r="L449" s="205"/>
      <c r="M449" s="206"/>
      <c r="N449" s="207"/>
      <c r="O449" s="207"/>
      <c r="P449" s="207"/>
      <c r="Q449" s="207"/>
      <c r="R449" s="207"/>
      <c r="S449" s="207"/>
      <c r="T449" s="208"/>
      <c r="AT449" s="209" t="s">
        <v>142</v>
      </c>
      <c r="AU449" s="209" t="s">
        <v>82</v>
      </c>
      <c r="AV449" s="12" t="s">
        <v>82</v>
      </c>
      <c r="AW449" s="12" t="s">
        <v>30</v>
      </c>
      <c r="AX449" s="12" t="s">
        <v>75</v>
      </c>
      <c r="AY449" s="209" t="s">
        <v>127</v>
      </c>
    </row>
    <row r="450" spans="2:65" s="12" customFormat="1" ht="11.25">
      <c r="B450" s="198"/>
      <c r="C450" s="199"/>
      <c r="D450" s="200" t="s">
        <v>142</v>
      </c>
      <c r="E450" s="201" t="s">
        <v>1</v>
      </c>
      <c r="F450" s="202" t="s">
        <v>751</v>
      </c>
      <c r="G450" s="199"/>
      <c r="H450" s="203">
        <v>23.04</v>
      </c>
      <c r="I450" s="204"/>
      <c r="J450" s="199"/>
      <c r="K450" s="199"/>
      <c r="L450" s="205"/>
      <c r="M450" s="206"/>
      <c r="N450" s="207"/>
      <c r="O450" s="207"/>
      <c r="P450" s="207"/>
      <c r="Q450" s="207"/>
      <c r="R450" s="207"/>
      <c r="S450" s="207"/>
      <c r="T450" s="208"/>
      <c r="AT450" s="209" t="s">
        <v>142</v>
      </c>
      <c r="AU450" s="209" t="s">
        <v>82</v>
      </c>
      <c r="AV450" s="12" t="s">
        <v>82</v>
      </c>
      <c r="AW450" s="12" t="s">
        <v>30</v>
      </c>
      <c r="AX450" s="12" t="s">
        <v>75</v>
      </c>
      <c r="AY450" s="209" t="s">
        <v>127</v>
      </c>
    </row>
    <row r="451" spans="2:65" s="12" customFormat="1" ht="11.25">
      <c r="B451" s="198"/>
      <c r="C451" s="199"/>
      <c r="D451" s="200" t="s">
        <v>142</v>
      </c>
      <c r="E451" s="201" t="s">
        <v>1</v>
      </c>
      <c r="F451" s="202" t="s">
        <v>752</v>
      </c>
      <c r="G451" s="199"/>
      <c r="H451" s="203">
        <v>45.552</v>
      </c>
      <c r="I451" s="204"/>
      <c r="J451" s="199"/>
      <c r="K451" s="199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142</v>
      </c>
      <c r="AU451" s="209" t="s">
        <v>82</v>
      </c>
      <c r="AV451" s="12" t="s">
        <v>82</v>
      </c>
      <c r="AW451" s="12" t="s">
        <v>30</v>
      </c>
      <c r="AX451" s="12" t="s">
        <v>75</v>
      </c>
      <c r="AY451" s="209" t="s">
        <v>127</v>
      </c>
    </row>
    <row r="452" spans="2:65" s="12" customFormat="1" ht="11.25">
      <c r="B452" s="198"/>
      <c r="C452" s="199"/>
      <c r="D452" s="200" t="s">
        <v>142</v>
      </c>
      <c r="E452" s="201" t="s">
        <v>1</v>
      </c>
      <c r="F452" s="202" t="s">
        <v>753</v>
      </c>
      <c r="G452" s="199"/>
      <c r="H452" s="203">
        <v>8.9700000000000006</v>
      </c>
      <c r="I452" s="204"/>
      <c r="J452" s="199"/>
      <c r="K452" s="199"/>
      <c r="L452" s="205"/>
      <c r="M452" s="206"/>
      <c r="N452" s="207"/>
      <c r="O452" s="207"/>
      <c r="P452" s="207"/>
      <c r="Q452" s="207"/>
      <c r="R452" s="207"/>
      <c r="S452" s="207"/>
      <c r="T452" s="208"/>
      <c r="AT452" s="209" t="s">
        <v>142</v>
      </c>
      <c r="AU452" s="209" t="s">
        <v>82</v>
      </c>
      <c r="AV452" s="12" t="s">
        <v>82</v>
      </c>
      <c r="AW452" s="12" t="s">
        <v>30</v>
      </c>
      <c r="AX452" s="12" t="s">
        <v>75</v>
      </c>
      <c r="AY452" s="209" t="s">
        <v>127</v>
      </c>
    </row>
    <row r="453" spans="2:65" s="12" customFormat="1" ht="11.25">
      <c r="B453" s="198"/>
      <c r="C453" s="199"/>
      <c r="D453" s="200" t="s">
        <v>142</v>
      </c>
      <c r="E453" s="201" t="s">
        <v>1</v>
      </c>
      <c r="F453" s="202" t="s">
        <v>754</v>
      </c>
      <c r="G453" s="199"/>
      <c r="H453" s="203">
        <v>45.097999999999999</v>
      </c>
      <c r="I453" s="204"/>
      <c r="J453" s="199"/>
      <c r="K453" s="199"/>
      <c r="L453" s="205"/>
      <c r="M453" s="206"/>
      <c r="N453" s="207"/>
      <c r="O453" s="207"/>
      <c r="P453" s="207"/>
      <c r="Q453" s="207"/>
      <c r="R453" s="207"/>
      <c r="S453" s="207"/>
      <c r="T453" s="208"/>
      <c r="AT453" s="209" t="s">
        <v>142</v>
      </c>
      <c r="AU453" s="209" t="s">
        <v>82</v>
      </c>
      <c r="AV453" s="12" t="s">
        <v>82</v>
      </c>
      <c r="AW453" s="12" t="s">
        <v>30</v>
      </c>
      <c r="AX453" s="12" t="s">
        <v>75</v>
      </c>
      <c r="AY453" s="209" t="s">
        <v>127</v>
      </c>
    </row>
    <row r="454" spans="2:65" s="13" customFormat="1" ht="11.25">
      <c r="B454" s="210"/>
      <c r="C454" s="211"/>
      <c r="D454" s="200" t="s">
        <v>142</v>
      </c>
      <c r="E454" s="212" t="s">
        <v>1</v>
      </c>
      <c r="F454" s="213" t="s">
        <v>154</v>
      </c>
      <c r="G454" s="211"/>
      <c r="H454" s="214">
        <v>396.86200000000008</v>
      </c>
      <c r="I454" s="215"/>
      <c r="J454" s="211"/>
      <c r="K454" s="211"/>
      <c r="L454" s="216"/>
      <c r="M454" s="217"/>
      <c r="N454" s="218"/>
      <c r="O454" s="218"/>
      <c r="P454" s="218"/>
      <c r="Q454" s="218"/>
      <c r="R454" s="218"/>
      <c r="S454" s="218"/>
      <c r="T454" s="219"/>
      <c r="AT454" s="220" t="s">
        <v>142</v>
      </c>
      <c r="AU454" s="220" t="s">
        <v>82</v>
      </c>
      <c r="AV454" s="13" t="s">
        <v>135</v>
      </c>
      <c r="AW454" s="13" t="s">
        <v>30</v>
      </c>
      <c r="AX454" s="13" t="s">
        <v>80</v>
      </c>
      <c r="AY454" s="220" t="s">
        <v>127</v>
      </c>
    </row>
    <row r="455" spans="2:65" s="1" customFormat="1" ht="24" customHeight="1">
      <c r="B455" s="32"/>
      <c r="C455" s="185" t="s">
        <v>755</v>
      </c>
      <c r="D455" s="185" t="s">
        <v>130</v>
      </c>
      <c r="E455" s="186" t="s">
        <v>756</v>
      </c>
      <c r="F455" s="187" t="s">
        <v>757</v>
      </c>
      <c r="G455" s="188" t="s">
        <v>162</v>
      </c>
      <c r="H455" s="189">
        <v>396.86200000000002</v>
      </c>
      <c r="I455" s="190"/>
      <c r="J455" s="191">
        <f>ROUND(I455*H455,2)</f>
        <v>0</v>
      </c>
      <c r="K455" s="187" t="s">
        <v>134</v>
      </c>
      <c r="L455" s="36"/>
      <c r="M455" s="192" t="s">
        <v>1</v>
      </c>
      <c r="N455" s="193" t="s">
        <v>40</v>
      </c>
      <c r="O455" s="64"/>
      <c r="P455" s="194">
        <f>O455*H455</f>
        <v>0</v>
      </c>
      <c r="Q455" s="194">
        <v>1.2999999999999999E-4</v>
      </c>
      <c r="R455" s="194">
        <f>Q455*H455</f>
        <v>5.1592059999999995E-2</v>
      </c>
      <c r="S455" s="194">
        <v>0</v>
      </c>
      <c r="T455" s="195">
        <f>S455*H455</f>
        <v>0</v>
      </c>
      <c r="AR455" s="196" t="s">
        <v>263</v>
      </c>
      <c r="AT455" s="196" t="s">
        <v>130</v>
      </c>
      <c r="AU455" s="196" t="s">
        <v>82</v>
      </c>
      <c r="AY455" s="15" t="s">
        <v>127</v>
      </c>
      <c r="BE455" s="197">
        <f>IF(N455="základní",J455,0)</f>
        <v>0</v>
      </c>
      <c r="BF455" s="197">
        <f>IF(N455="snížená",J455,0)</f>
        <v>0</v>
      </c>
      <c r="BG455" s="197">
        <f>IF(N455="zákl. přenesená",J455,0)</f>
        <v>0</v>
      </c>
      <c r="BH455" s="197">
        <f>IF(N455="sníž. přenesená",J455,0)</f>
        <v>0</v>
      </c>
      <c r="BI455" s="197">
        <f>IF(N455="nulová",J455,0)</f>
        <v>0</v>
      </c>
      <c r="BJ455" s="15" t="s">
        <v>80</v>
      </c>
      <c r="BK455" s="197">
        <f>ROUND(I455*H455,2)</f>
        <v>0</v>
      </c>
      <c r="BL455" s="15" t="s">
        <v>263</v>
      </c>
      <c r="BM455" s="196" t="s">
        <v>758</v>
      </c>
    </row>
    <row r="456" spans="2:65" s="12" customFormat="1" ht="11.25">
      <c r="B456" s="198"/>
      <c r="C456" s="199"/>
      <c r="D456" s="200" t="s">
        <v>142</v>
      </c>
      <c r="E456" s="201" t="s">
        <v>1</v>
      </c>
      <c r="F456" s="202" t="s">
        <v>749</v>
      </c>
      <c r="G456" s="199"/>
      <c r="H456" s="203">
        <v>137.078</v>
      </c>
      <c r="I456" s="204"/>
      <c r="J456" s="199"/>
      <c r="K456" s="199"/>
      <c r="L456" s="205"/>
      <c r="M456" s="206"/>
      <c r="N456" s="207"/>
      <c r="O456" s="207"/>
      <c r="P456" s="207"/>
      <c r="Q456" s="207"/>
      <c r="R456" s="207"/>
      <c r="S456" s="207"/>
      <c r="T456" s="208"/>
      <c r="AT456" s="209" t="s">
        <v>142</v>
      </c>
      <c r="AU456" s="209" t="s">
        <v>82</v>
      </c>
      <c r="AV456" s="12" t="s">
        <v>82</v>
      </c>
      <c r="AW456" s="12" t="s">
        <v>30</v>
      </c>
      <c r="AX456" s="12" t="s">
        <v>75</v>
      </c>
      <c r="AY456" s="209" t="s">
        <v>127</v>
      </c>
    </row>
    <row r="457" spans="2:65" s="12" customFormat="1" ht="11.25">
      <c r="B457" s="198"/>
      <c r="C457" s="199"/>
      <c r="D457" s="200" t="s">
        <v>142</v>
      </c>
      <c r="E457" s="201" t="s">
        <v>1</v>
      </c>
      <c r="F457" s="202" t="s">
        <v>750</v>
      </c>
      <c r="G457" s="199"/>
      <c r="H457" s="203">
        <v>137.124</v>
      </c>
      <c r="I457" s="204"/>
      <c r="J457" s="199"/>
      <c r="K457" s="199"/>
      <c r="L457" s="205"/>
      <c r="M457" s="206"/>
      <c r="N457" s="207"/>
      <c r="O457" s="207"/>
      <c r="P457" s="207"/>
      <c r="Q457" s="207"/>
      <c r="R457" s="207"/>
      <c r="S457" s="207"/>
      <c r="T457" s="208"/>
      <c r="AT457" s="209" t="s">
        <v>142</v>
      </c>
      <c r="AU457" s="209" t="s">
        <v>82</v>
      </c>
      <c r="AV457" s="12" t="s">
        <v>82</v>
      </c>
      <c r="AW457" s="12" t="s">
        <v>30</v>
      </c>
      <c r="AX457" s="12" t="s">
        <v>75</v>
      </c>
      <c r="AY457" s="209" t="s">
        <v>127</v>
      </c>
    </row>
    <row r="458" spans="2:65" s="12" customFormat="1" ht="11.25">
      <c r="B458" s="198"/>
      <c r="C458" s="199"/>
      <c r="D458" s="200" t="s">
        <v>142</v>
      </c>
      <c r="E458" s="201" t="s">
        <v>1</v>
      </c>
      <c r="F458" s="202" t="s">
        <v>751</v>
      </c>
      <c r="G458" s="199"/>
      <c r="H458" s="203">
        <v>23.04</v>
      </c>
      <c r="I458" s="204"/>
      <c r="J458" s="199"/>
      <c r="K458" s="199"/>
      <c r="L458" s="205"/>
      <c r="M458" s="206"/>
      <c r="N458" s="207"/>
      <c r="O458" s="207"/>
      <c r="P458" s="207"/>
      <c r="Q458" s="207"/>
      <c r="R458" s="207"/>
      <c r="S458" s="207"/>
      <c r="T458" s="208"/>
      <c r="AT458" s="209" t="s">
        <v>142</v>
      </c>
      <c r="AU458" s="209" t="s">
        <v>82</v>
      </c>
      <c r="AV458" s="12" t="s">
        <v>82</v>
      </c>
      <c r="AW458" s="12" t="s">
        <v>30</v>
      </c>
      <c r="AX458" s="12" t="s">
        <v>75</v>
      </c>
      <c r="AY458" s="209" t="s">
        <v>127</v>
      </c>
    </row>
    <row r="459" spans="2:65" s="12" customFormat="1" ht="11.25">
      <c r="B459" s="198"/>
      <c r="C459" s="199"/>
      <c r="D459" s="200" t="s">
        <v>142</v>
      </c>
      <c r="E459" s="201" t="s">
        <v>1</v>
      </c>
      <c r="F459" s="202" t="s">
        <v>752</v>
      </c>
      <c r="G459" s="199"/>
      <c r="H459" s="203">
        <v>45.552</v>
      </c>
      <c r="I459" s="204"/>
      <c r="J459" s="199"/>
      <c r="K459" s="199"/>
      <c r="L459" s="205"/>
      <c r="M459" s="206"/>
      <c r="N459" s="207"/>
      <c r="O459" s="207"/>
      <c r="P459" s="207"/>
      <c r="Q459" s="207"/>
      <c r="R459" s="207"/>
      <c r="S459" s="207"/>
      <c r="T459" s="208"/>
      <c r="AT459" s="209" t="s">
        <v>142</v>
      </c>
      <c r="AU459" s="209" t="s">
        <v>82</v>
      </c>
      <c r="AV459" s="12" t="s">
        <v>82</v>
      </c>
      <c r="AW459" s="12" t="s">
        <v>30</v>
      </c>
      <c r="AX459" s="12" t="s">
        <v>75</v>
      </c>
      <c r="AY459" s="209" t="s">
        <v>127</v>
      </c>
    </row>
    <row r="460" spans="2:65" s="12" customFormat="1" ht="11.25">
      <c r="B460" s="198"/>
      <c r="C460" s="199"/>
      <c r="D460" s="200" t="s">
        <v>142</v>
      </c>
      <c r="E460" s="201" t="s">
        <v>1</v>
      </c>
      <c r="F460" s="202" t="s">
        <v>753</v>
      </c>
      <c r="G460" s="199"/>
      <c r="H460" s="203">
        <v>8.9700000000000006</v>
      </c>
      <c r="I460" s="204"/>
      <c r="J460" s="199"/>
      <c r="K460" s="199"/>
      <c r="L460" s="205"/>
      <c r="M460" s="206"/>
      <c r="N460" s="207"/>
      <c r="O460" s="207"/>
      <c r="P460" s="207"/>
      <c r="Q460" s="207"/>
      <c r="R460" s="207"/>
      <c r="S460" s="207"/>
      <c r="T460" s="208"/>
      <c r="AT460" s="209" t="s">
        <v>142</v>
      </c>
      <c r="AU460" s="209" t="s">
        <v>82</v>
      </c>
      <c r="AV460" s="12" t="s">
        <v>82</v>
      </c>
      <c r="AW460" s="12" t="s">
        <v>30</v>
      </c>
      <c r="AX460" s="12" t="s">
        <v>75</v>
      </c>
      <c r="AY460" s="209" t="s">
        <v>127</v>
      </c>
    </row>
    <row r="461" spans="2:65" s="12" customFormat="1" ht="11.25">
      <c r="B461" s="198"/>
      <c r="C461" s="199"/>
      <c r="D461" s="200" t="s">
        <v>142</v>
      </c>
      <c r="E461" s="201" t="s">
        <v>1</v>
      </c>
      <c r="F461" s="202" t="s">
        <v>754</v>
      </c>
      <c r="G461" s="199"/>
      <c r="H461" s="203">
        <v>45.097999999999999</v>
      </c>
      <c r="I461" s="204"/>
      <c r="J461" s="199"/>
      <c r="K461" s="199"/>
      <c r="L461" s="205"/>
      <c r="M461" s="206"/>
      <c r="N461" s="207"/>
      <c r="O461" s="207"/>
      <c r="P461" s="207"/>
      <c r="Q461" s="207"/>
      <c r="R461" s="207"/>
      <c r="S461" s="207"/>
      <c r="T461" s="208"/>
      <c r="AT461" s="209" t="s">
        <v>142</v>
      </c>
      <c r="AU461" s="209" t="s">
        <v>82</v>
      </c>
      <c r="AV461" s="12" t="s">
        <v>82</v>
      </c>
      <c r="AW461" s="12" t="s">
        <v>30</v>
      </c>
      <c r="AX461" s="12" t="s">
        <v>75</v>
      </c>
      <c r="AY461" s="209" t="s">
        <v>127</v>
      </c>
    </row>
    <row r="462" spans="2:65" s="13" customFormat="1" ht="11.25">
      <c r="B462" s="210"/>
      <c r="C462" s="211"/>
      <c r="D462" s="200" t="s">
        <v>142</v>
      </c>
      <c r="E462" s="212" t="s">
        <v>1</v>
      </c>
      <c r="F462" s="213" t="s">
        <v>154</v>
      </c>
      <c r="G462" s="211"/>
      <c r="H462" s="214">
        <v>396.86200000000008</v>
      </c>
      <c r="I462" s="215"/>
      <c r="J462" s="211"/>
      <c r="K462" s="211"/>
      <c r="L462" s="216"/>
      <c r="M462" s="217"/>
      <c r="N462" s="218"/>
      <c r="O462" s="218"/>
      <c r="P462" s="218"/>
      <c r="Q462" s="218"/>
      <c r="R462" s="218"/>
      <c r="S462" s="218"/>
      <c r="T462" s="219"/>
      <c r="AT462" s="220" t="s">
        <v>142</v>
      </c>
      <c r="AU462" s="220" t="s">
        <v>82</v>
      </c>
      <c r="AV462" s="13" t="s">
        <v>135</v>
      </c>
      <c r="AW462" s="13" t="s">
        <v>30</v>
      </c>
      <c r="AX462" s="13" t="s">
        <v>80</v>
      </c>
      <c r="AY462" s="220" t="s">
        <v>127</v>
      </c>
    </row>
    <row r="463" spans="2:65" s="1" customFormat="1" ht="24" customHeight="1">
      <c r="B463" s="32"/>
      <c r="C463" s="185" t="s">
        <v>759</v>
      </c>
      <c r="D463" s="185" t="s">
        <v>130</v>
      </c>
      <c r="E463" s="186" t="s">
        <v>760</v>
      </c>
      <c r="F463" s="187" t="s">
        <v>761</v>
      </c>
      <c r="G463" s="188" t="s">
        <v>162</v>
      </c>
      <c r="H463" s="189">
        <v>28.2</v>
      </c>
      <c r="I463" s="190"/>
      <c r="J463" s="191">
        <f>ROUND(I463*H463,2)</f>
        <v>0</v>
      </c>
      <c r="K463" s="187" t="s">
        <v>134</v>
      </c>
      <c r="L463" s="36"/>
      <c r="M463" s="192" t="s">
        <v>1</v>
      </c>
      <c r="N463" s="193" t="s">
        <v>40</v>
      </c>
      <c r="O463" s="64"/>
      <c r="P463" s="194">
        <f>O463*H463</f>
        <v>0</v>
      </c>
      <c r="Q463" s="194">
        <v>6.9999999999999994E-5</v>
      </c>
      <c r="R463" s="194">
        <f>Q463*H463</f>
        <v>1.9739999999999996E-3</v>
      </c>
      <c r="S463" s="194">
        <v>0</v>
      </c>
      <c r="T463" s="195">
        <f>S463*H463</f>
        <v>0</v>
      </c>
      <c r="AR463" s="196" t="s">
        <v>263</v>
      </c>
      <c r="AT463" s="196" t="s">
        <v>130</v>
      </c>
      <c r="AU463" s="196" t="s">
        <v>82</v>
      </c>
      <c r="AY463" s="15" t="s">
        <v>127</v>
      </c>
      <c r="BE463" s="197">
        <f>IF(N463="základní",J463,0)</f>
        <v>0</v>
      </c>
      <c r="BF463" s="197">
        <f>IF(N463="snížená",J463,0)</f>
        <v>0</v>
      </c>
      <c r="BG463" s="197">
        <f>IF(N463="zákl. přenesená",J463,0)</f>
        <v>0</v>
      </c>
      <c r="BH463" s="197">
        <f>IF(N463="sníž. přenesená",J463,0)</f>
        <v>0</v>
      </c>
      <c r="BI463" s="197">
        <f>IF(N463="nulová",J463,0)</f>
        <v>0</v>
      </c>
      <c r="BJ463" s="15" t="s">
        <v>80</v>
      </c>
      <c r="BK463" s="197">
        <f>ROUND(I463*H463,2)</f>
        <v>0</v>
      </c>
      <c r="BL463" s="15" t="s">
        <v>263</v>
      </c>
      <c r="BM463" s="196" t="s">
        <v>762</v>
      </c>
    </row>
    <row r="464" spans="2:65" s="12" customFormat="1" ht="11.25">
      <c r="B464" s="198"/>
      <c r="C464" s="199"/>
      <c r="D464" s="200" t="s">
        <v>142</v>
      </c>
      <c r="E464" s="201" t="s">
        <v>1</v>
      </c>
      <c r="F464" s="202" t="s">
        <v>763</v>
      </c>
      <c r="G464" s="199"/>
      <c r="H464" s="203">
        <v>28.2</v>
      </c>
      <c r="I464" s="204"/>
      <c r="J464" s="199"/>
      <c r="K464" s="199"/>
      <c r="L464" s="205"/>
      <c r="M464" s="206"/>
      <c r="N464" s="207"/>
      <c r="O464" s="207"/>
      <c r="P464" s="207"/>
      <c r="Q464" s="207"/>
      <c r="R464" s="207"/>
      <c r="S464" s="207"/>
      <c r="T464" s="208"/>
      <c r="AT464" s="209" t="s">
        <v>142</v>
      </c>
      <c r="AU464" s="209" t="s">
        <v>82</v>
      </c>
      <c r="AV464" s="12" t="s">
        <v>82</v>
      </c>
      <c r="AW464" s="12" t="s">
        <v>30</v>
      </c>
      <c r="AX464" s="12" t="s">
        <v>80</v>
      </c>
      <c r="AY464" s="209" t="s">
        <v>127</v>
      </c>
    </row>
    <row r="465" spans="2:65" s="1" customFormat="1" ht="16.5" customHeight="1">
      <c r="B465" s="32"/>
      <c r="C465" s="185" t="s">
        <v>764</v>
      </c>
      <c r="D465" s="185" t="s">
        <v>130</v>
      </c>
      <c r="E465" s="186" t="s">
        <v>765</v>
      </c>
      <c r="F465" s="187" t="s">
        <v>766</v>
      </c>
      <c r="G465" s="188" t="s">
        <v>162</v>
      </c>
      <c r="H465" s="189">
        <v>28.2</v>
      </c>
      <c r="I465" s="190"/>
      <c r="J465" s="191">
        <f>ROUND(I465*H465,2)</f>
        <v>0</v>
      </c>
      <c r="K465" s="187" t="s">
        <v>134</v>
      </c>
      <c r="L465" s="36"/>
      <c r="M465" s="192" t="s">
        <v>1</v>
      </c>
      <c r="N465" s="193" t="s">
        <v>40</v>
      </c>
      <c r="O465" s="64"/>
      <c r="P465" s="194">
        <f>O465*H465</f>
        <v>0</v>
      </c>
      <c r="Q465" s="194">
        <v>0</v>
      </c>
      <c r="R465" s="194">
        <f>Q465*H465</f>
        <v>0</v>
      </c>
      <c r="S465" s="194">
        <v>0</v>
      </c>
      <c r="T465" s="195">
        <f>S465*H465</f>
        <v>0</v>
      </c>
      <c r="AR465" s="196" t="s">
        <v>263</v>
      </c>
      <c r="AT465" s="196" t="s">
        <v>130</v>
      </c>
      <c r="AU465" s="196" t="s">
        <v>82</v>
      </c>
      <c r="AY465" s="15" t="s">
        <v>127</v>
      </c>
      <c r="BE465" s="197">
        <f>IF(N465="základní",J465,0)</f>
        <v>0</v>
      </c>
      <c r="BF465" s="197">
        <f>IF(N465="snížená",J465,0)</f>
        <v>0</v>
      </c>
      <c r="BG465" s="197">
        <f>IF(N465="zákl. přenesená",J465,0)</f>
        <v>0</v>
      </c>
      <c r="BH465" s="197">
        <f>IF(N465="sníž. přenesená",J465,0)</f>
        <v>0</v>
      </c>
      <c r="BI465" s="197">
        <f>IF(N465="nulová",J465,0)</f>
        <v>0</v>
      </c>
      <c r="BJ465" s="15" t="s">
        <v>80</v>
      </c>
      <c r="BK465" s="197">
        <f>ROUND(I465*H465,2)</f>
        <v>0</v>
      </c>
      <c r="BL465" s="15" t="s">
        <v>263</v>
      </c>
      <c r="BM465" s="196" t="s">
        <v>767</v>
      </c>
    </row>
    <row r="466" spans="2:65" s="12" customFormat="1" ht="11.25">
      <c r="B466" s="198"/>
      <c r="C466" s="199"/>
      <c r="D466" s="200" t="s">
        <v>142</v>
      </c>
      <c r="E466" s="201" t="s">
        <v>1</v>
      </c>
      <c r="F466" s="202" t="s">
        <v>763</v>
      </c>
      <c r="G466" s="199"/>
      <c r="H466" s="203">
        <v>28.2</v>
      </c>
      <c r="I466" s="204"/>
      <c r="J466" s="199"/>
      <c r="K466" s="199"/>
      <c r="L466" s="205"/>
      <c r="M466" s="206"/>
      <c r="N466" s="207"/>
      <c r="O466" s="207"/>
      <c r="P466" s="207"/>
      <c r="Q466" s="207"/>
      <c r="R466" s="207"/>
      <c r="S466" s="207"/>
      <c r="T466" s="208"/>
      <c r="AT466" s="209" t="s">
        <v>142</v>
      </c>
      <c r="AU466" s="209" t="s">
        <v>82</v>
      </c>
      <c r="AV466" s="12" t="s">
        <v>82</v>
      </c>
      <c r="AW466" s="12" t="s">
        <v>30</v>
      </c>
      <c r="AX466" s="12" t="s">
        <v>80</v>
      </c>
      <c r="AY466" s="209" t="s">
        <v>127</v>
      </c>
    </row>
    <row r="467" spans="2:65" s="1" customFormat="1" ht="24" customHeight="1">
      <c r="B467" s="32"/>
      <c r="C467" s="185" t="s">
        <v>768</v>
      </c>
      <c r="D467" s="185" t="s">
        <v>130</v>
      </c>
      <c r="E467" s="186" t="s">
        <v>769</v>
      </c>
      <c r="F467" s="187" t="s">
        <v>770</v>
      </c>
      <c r="G467" s="188" t="s">
        <v>162</v>
      </c>
      <c r="H467" s="189">
        <v>28.2</v>
      </c>
      <c r="I467" s="190"/>
      <c r="J467" s="191">
        <f>ROUND(I467*H467,2)</f>
        <v>0</v>
      </c>
      <c r="K467" s="187" t="s">
        <v>134</v>
      </c>
      <c r="L467" s="36"/>
      <c r="M467" s="192" t="s">
        <v>1</v>
      </c>
      <c r="N467" s="193" t="s">
        <v>40</v>
      </c>
      <c r="O467" s="64"/>
      <c r="P467" s="194">
        <f>O467*H467</f>
        <v>0</v>
      </c>
      <c r="Q467" s="194">
        <v>2.0000000000000002E-5</v>
      </c>
      <c r="R467" s="194">
        <f>Q467*H467</f>
        <v>5.6400000000000005E-4</v>
      </c>
      <c r="S467" s="194">
        <v>0</v>
      </c>
      <c r="T467" s="195">
        <f>S467*H467</f>
        <v>0</v>
      </c>
      <c r="AR467" s="196" t="s">
        <v>263</v>
      </c>
      <c r="AT467" s="196" t="s">
        <v>130</v>
      </c>
      <c r="AU467" s="196" t="s">
        <v>82</v>
      </c>
      <c r="AY467" s="15" t="s">
        <v>127</v>
      </c>
      <c r="BE467" s="197">
        <f>IF(N467="základní",J467,0)</f>
        <v>0</v>
      </c>
      <c r="BF467" s="197">
        <f>IF(N467="snížená",J467,0)</f>
        <v>0</v>
      </c>
      <c r="BG467" s="197">
        <f>IF(N467="zákl. přenesená",J467,0)</f>
        <v>0</v>
      </c>
      <c r="BH467" s="197">
        <f>IF(N467="sníž. přenesená",J467,0)</f>
        <v>0</v>
      </c>
      <c r="BI467" s="197">
        <f>IF(N467="nulová",J467,0)</f>
        <v>0</v>
      </c>
      <c r="BJ467" s="15" t="s">
        <v>80</v>
      </c>
      <c r="BK467" s="197">
        <f>ROUND(I467*H467,2)</f>
        <v>0</v>
      </c>
      <c r="BL467" s="15" t="s">
        <v>263</v>
      </c>
      <c r="BM467" s="196" t="s">
        <v>771</v>
      </c>
    </row>
    <row r="468" spans="2:65" s="12" customFormat="1" ht="11.25">
      <c r="B468" s="198"/>
      <c r="C468" s="199"/>
      <c r="D468" s="200" t="s">
        <v>142</v>
      </c>
      <c r="E468" s="201" t="s">
        <v>1</v>
      </c>
      <c r="F468" s="202" t="s">
        <v>763</v>
      </c>
      <c r="G468" s="199"/>
      <c r="H468" s="203">
        <v>28.2</v>
      </c>
      <c r="I468" s="204"/>
      <c r="J468" s="199"/>
      <c r="K468" s="199"/>
      <c r="L468" s="205"/>
      <c r="M468" s="206"/>
      <c r="N468" s="207"/>
      <c r="O468" s="207"/>
      <c r="P468" s="207"/>
      <c r="Q468" s="207"/>
      <c r="R468" s="207"/>
      <c r="S468" s="207"/>
      <c r="T468" s="208"/>
      <c r="AT468" s="209" t="s">
        <v>142</v>
      </c>
      <c r="AU468" s="209" t="s">
        <v>82</v>
      </c>
      <c r="AV468" s="12" t="s">
        <v>82</v>
      </c>
      <c r="AW468" s="12" t="s">
        <v>30</v>
      </c>
      <c r="AX468" s="12" t="s">
        <v>80</v>
      </c>
      <c r="AY468" s="209" t="s">
        <v>127</v>
      </c>
    </row>
    <row r="469" spans="2:65" s="1" customFormat="1" ht="24" customHeight="1">
      <c r="B469" s="32"/>
      <c r="C469" s="185" t="s">
        <v>772</v>
      </c>
      <c r="D469" s="185" t="s">
        <v>130</v>
      </c>
      <c r="E469" s="186" t="s">
        <v>773</v>
      </c>
      <c r="F469" s="187" t="s">
        <v>774</v>
      </c>
      <c r="G469" s="188" t="s">
        <v>162</v>
      </c>
      <c r="H469" s="189">
        <v>56.4</v>
      </c>
      <c r="I469" s="190"/>
      <c r="J469" s="191">
        <f>ROUND(I469*H469,2)</f>
        <v>0</v>
      </c>
      <c r="K469" s="187" t="s">
        <v>134</v>
      </c>
      <c r="L469" s="36"/>
      <c r="M469" s="192" t="s">
        <v>1</v>
      </c>
      <c r="N469" s="193" t="s">
        <v>40</v>
      </c>
      <c r="O469" s="64"/>
      <c r="P469" s="194">
        <f>O469*H469</f>
        <v>0</v>
      </c>
      <c r="Q469" s="194">
        <v>1.3999999999999999E-4</v>
      </c>
      <c r="R469" s="194">
        <f>Q469*H469</f>
        <v>7.8959999999999985E-3</v>
      </c>
      <c r="S469" s="194">
        <v>0</v>
      </c>
      <c r="T469" s="195">
        <f>S469*H469</f>
        <v>0</v>
      </c>
      <c r="AR469" s="196" t="s">
        <v>263</v>
      </c>
      <c r="AT469" s="196" t="s">
        <v>130</v>
      </c>
      <c r="AU469" s="196" t="s">
        <v>82</v>
      </c>
      <c r="AY469" s="15" t="s">
        <v>127</v>
      </c>
      <c r="BE469" s="197">
        <f>IF(N469="základní",J469,0)</f>
        <v>0</v>
      </c>
      <c r="BF469" s="197">
        <f>IF(N469="snížená",J469,0)</f>
        <v>0</v>
      </c>
      <c r="BG469" s="197">
        <f>IF(N469="zákl. přenesená",J469,0)</f>
        <v>0</v>
      </c>
      <c r="BH469" s="197">
        <f>IF(N469="sníž. přenesená",J469,0)</f>
        <v>0</v>
      </c>
      <c r="BI469" s="197">
        <f>IF(N469="nulová",J469,0)</f>
        <v>0</v>
      </c>
      <c r="BJ469" s="15" t="s">
        <v>80</v>
      </c>
      <c r="BK469" s="197">
        <f>ROUND(I469*H469,2)</f>
        <v>0</v>
      </c>
      <c r="BL469" s="15" t="s">
        <v>263</v>
      </c>
      <c r="BM469" s="196" t="s">
        <v>775</v>
      </c>
    </row>
    <row r="470" spans="2:65" s="12" customFormat="1" ht="11.25">
      <c r="B470" s="198"/>
      <c r="C470" s="199"/>
      <c r="D470" s="200" t="s">
        <v>142</v>
      </c>
      <c r="E470" s="201" t="s">
        <v>1</v>
      </c>
      <c r="F470" s="202" t="s">
        <v>776</v>
      </c>
      <c r="G470" s="199"/>
      <c r="H470" s="203">
        <v>56.4</v>
      </c>
      <c r="I470" s="204"/>
      <c r="J470" s="199"/>
      <c r="K470" s="199"/>
      <c r="L470" s="205"/>
      <c r="M470" s="206"/>
      <c r="N470" s="207"/>
      <c r="O470" s="207"/>
      <c r="P470" s="207"/>
      <c r="Q470" s="207"/>
      <c r="R470" s="207"/>
      <c r="S470" s="207"/>
      <c r="T470" s="208"/>
      <c r="AT470" s="209" t="s">
        <v>142</v>
      </c>
      <c r="AU470" s="209" t="s">
        <v>82</v>
      </c>
      <c r="AV470" s="12" t="s">
        <v>82</v>
      </c>
      <c r="AW470" s="12" t="s">
        <v>30</v>
      </c>
      <c r="AX470" s="12" t="s">
        <v>80</v>
      </c>
      <c r="AY470" s="209" t="s">
        <v>127</v>
      </c>
    </row>
    <row r="471" spans="2:65" s="1" customFormat="1" ht="24" customHeight="1">
      <c r="B471" s="32"/>
      <c r="C471" s="185" t="s">
        <v>777</v>
      </c>
      <c r="D471" s="185" t="s">
        <v>130</v>
      </c>
      <c r="E471" s="186" t="s">
        <v>778</v>
      </c>
      <c r="F471" s="187" t="s">
        <v>779</v>
      </c>
      <c r="G471" s="188" t="s">
        <v>162</v>
      </c>
      <c r="H471" s="189">
        <v>56.4</v>
      </c>
      <c r="I471" s="190"/>
      <c r="J471" s="191">
        <f>ROUND(I471*H471,2)</f>
        <v>0</v>
      </c>
      <c r="K471" s="187" t="s">
        <v>134</v>
      </c>
      <c r="L471" s="36"/>
      <c r="M471" s="192" t="s">
        <v>1</v>
      </c>
      <c r="N471" s="193" t="s">
        <v>40</v>
      </c>
      <c r="O471" s="64"/>
      <c r="P471" s="194">
        <f>O471*H471</f>
        <v>0</v>
      </c>
      <c r="Q471" s="194">
        <v>1.2E-4</v>
      </c>
      <c r="R471" s="194">
        <f>Q471*H471</f>
        <v>6.7679999999999997E-3</v>
      </c>
      <c r="S471" s="194">
        <v>0</v>
      </c>
      <c r="T471" s="195">
        <f>S471*H471</f>
        <v>0</v>
      </c>
      <c r="AR471" s="196" t="s">
        <v>263</v>
      </c>
      <c r="AT471" s="196" t="s">
        <v>130</v>
      </c>
      <c r="AU471" s="196" t="s">
        <v>82</v>
      </c>
      <c r="AY471" s="15" t="s">
        <v>127</v>
      </c>
      <c r="BE471" s="197">
        <f>IF(N471="základní",J471,0)</f>
        <v>0</v>
      </c>
      <c r="BF471" s="197">
        <f>IF(N471="snížená",J471,0)</f>
        <v>0</v>
      </c>
      <c r="BG471" s="197">
        <f>IF(N471="zákl. přenesená",J471,0)</f>
        <v>0</v>
      </c>
      <c r="BH471" s="197">
        <f>IF(N471="sníž. přenesená",J471,0)</f>
        <v>0</v>
      </c>
      <c r="BI471" s="197">
        <f>IF(N471="nulová",J471,0)</f>
        <v>0</v>
      </c>
      <c r="BJ471" s="15" t="s">
        <v>80</v>
      </c>
      <c r="BK471" s="197">
        <f>ROUND(I471*H471,2)</f>
        <v>0</v>
      </c>
      <c r="BL471" s="15" t="s">
        <v>263</v>
      </c>
      <c r="BM471" s="196" t="s">
        <v>780</v>
      </c>
    </row>
    <row r="472" spans="2:65" s="12" customFormat="1" ht="11.25">
      <c r="B472" s="198"/>
      <c r="C472" s="199"/>
      <c r="D472" s="200" t="s">
        <v>142</v>
      </c>
      <c r="E472" s="201" t="s">
        <v>1</v>
      </c>
      <c r="F472" s="202" t="s">
        <v>776</v>
      </c>
      <c r="G472" s="199"/>
      <c r="H472" s="203">
        <v>56.4</v>
      </c>
      <c r="I472" s="204"/>
      <c r="J472" s="199"/>
      <c r="K472" s="199"/>
      <c r="L472" s="205"/>
      <c r="M472" s="206"/>
      <c r="N472" s="207"/>
      <c r="O472" s="207"/>
      <c r="P472" s="207"/>
      <c r="Q472" s="207"/>
      <c r="R472" s="207"/>
      <c r="S472" s="207"/>
      <c r="T472" s="208"/>
      <c r="AT472" s="209" t="s">
        <v>142</v>
      </c>
      <c r="AU472" s="209" t="s">
        <v>82</v>
      </c>
      <c r="AV472" s="12" t="s">
        <v>82</v>
      </c>
      <c r="AW472" s="12" t="s">
        <v>30</v>
      </c>
      <c r="AX472" s="12" t="s">
        <v>80</v>
      </c>
      <c r="AY472" s="209" t="s">
        <v>127</v>
      </c>
    </row>
    <row r="473" spans="2:65" s="1" customFormat="1" ht="24" customHeight="1">
      <c r="B473" s="32"/>
      <c r="C473" s="185" t="s">
        <v>781</v>
      </c>
      <c r="D473" s="185" t="s">
        <v>130</v>
      </c>
      <c r="E473" s="186" t="s">
        <v>782</v>
      </c>
      <c r="F473" s="187" t="s">
        <v>783</v>
      </c>
      <c r="G473" s="188" t="s">
        <v>162</v>
      </c>
      <c r="H473" s="189">
        <v>12.24</v>
      </c>
      <c r="I473" s="190"/>
      <c r="J473" s="191">
        <f>ROUND(I473*H473,2)</f>
        <v>0</v>
      </c>
      <c r="K473" s="187" t="s">
        <v>134</v>
      </c>
      <c r="L473" s="36"/>
      <c r="M473" s="192" t="s">
        <v>1</v>
      </c>
      <c r="N473" s="193" t="s">
        <v>40</v>
      </c>
      <c r="O473" s="64"/>
      <c r="P473" s="194">
        <f>O473*H473</f>
        <v>0</v>
      </c>
      <c r="Q473" s="194">
        <v>1.1E-4</v>
      </c>
      <c r="R473" s="194">
        <f>Q473*H473</f>
        <v>1.3464E-3</v>
      </c>
      <c r="S473" s="194">
        <v>0</v>
      </c>
      <c r="T473" s="195">
        <f>S473*H473</f>
        <v>0</v>
      </c>
      <c r="AR473" s="196" t="s">
        <v>263</v>
      </c>
      <c r="AT473" s="196" t="s">
        <v>130</v>
      </c>
      <c r="AU473" s="196" t="s">
        <v>82</v>
      </c>
      <c r="AY473" s="15" t="s">
        <v>127</v>
      </c>
      <c r="BE473" s="197">
        <f>IF(N473="základní",J473,0)</f>
        <v>0</v>
      </c>
      <c r="BF473" s="197">
        <f>IF(N473="snížená",J473,0)</f>
        <v>0</v>
      </c>
      <c r="BG473" s="197">
        <f>IF(N473="zákl. přenesená",J473,0)</f>
        <v>0</v>
      </c>
      <c r="BH473" s="197">
        <f>IF(N473="sníž. přenesená",J473,0)</f>
        <v>0</v>
      </c>
      <c r="BI473" s="197">
        <f>IF(N473="nulová",J473,0)</f>
        <v>0</v>
      </c>
      <c r="BJ473" s="15" t="s">
        <v>80</v>
      </c>
      <c r="BK473" s="197">
        <f>ROUND(I473*H473,2)</f>
        <v>0</v>
      </c>
      <c r="BL473" s="15" t="s">
        <v>263</v>
      </c>
      <c r="BM473" s="196" t="s">
        <v>784</v>
      </c>
    </row>
    <row r="474" spans="2:65" s="12" customFormat="1" ht="22.5">
      <c r="B474" s="198"/>
      <c r="C474" s="199"/>
      <c r="D474" s="200" t="s">
        <v>142</v>
      </c>
      <c r="E474" s="201" t="s">
        <v>1</v>
      </c>
      <c r="F474" s="202" t="s">
        <v>255</v>
      </c>
      <c r="G474" s="199"/>
      <c r="H474" s="203">
        <v>12.24</v>
      </c>
      <c r="I474" s="204"/>
      <c r="J474" s="199"/>
      <c r="K474" s="199"/>
      <c r="L474" s="205"/>
      <c r="M474" s="206"/>
      <c r="N474" s="207"/>
      <c r="O474" s="207"/>
      <c r="P474" s="207"/>
      <c r="Q474" s="207"/>
      <c r="R474" s="207"/>
      <c r="S474" s="207"/>
      <c r="T474" s="208"/>
      <c r="AT474" s="209" t="s">
        <v>142</v>
      </c>
      <c r="AU474" s="209" t="s">
        <v>82</v>
      </c>
      <c r="AV474" s="12" t="s">
        <v>82</v>
      </c>
      <c r="AW474" s="12" t="s">
        <v>30</v>
      </c>
      <c r="AX474" s="12" t="s">
        <v>80</v>
      </c>
      <c r="AY474" s="209" t="s">
        <v>127</v>
      </c>
    </row>
    <row r="475" spans="2:65" s="1" customFormat="1" ht="24" customHeight="1">
      <c r="B475" s="32"/>
      <c r="C475" s="185" t="s">
        <v>785</v>
      </c>
      <c r="D475" s="185" t="s">
        <v>130</v>
      </c>
      <c r="E475" s="186" t="s">
        <v>786</v>
      </c>
      <c r="F475" s="187" t="s">
        <v>787</v>
      </c>
      <c r="G475" s="188" t="s">
        <v>162</v>
      </c>
      <c r="H475" s="189">
        <v>12.24</v>
      </c>
      <c r="I475" s="190"/>
      <c r="J475" s="191">
        <f>ROUND(I475*H475,2)</f>
        <v>0</v>
      </c>
      <c r="K475" s="187" t="s">
        <v>134</v>
      </c>
      <c r="L475" s="36"/>
      <c r="M475" s="192" t="s">
        <v>1</v>
      </c>
      <c r="N475" s="193" t="s">
        <v>40</v>
      </c>
      <c r="O475" s="64"/>
      <c r="P475" s="194">
        <f>O475*H475</f>
        <v>0</v>
      </c>
      <c r="Q475" s="194">
        <v>7.2000000000000005E-4</v>
      </c>
      <c r="R475" s="194">
        <f>Q475*H475</f>
        <v>8.8128000000000008E-3</v>
      </c>
      <c r="S475" s="194">
        <v>0</v>
      </c>
      <c r="T475" s="195">
        <f>S475*H475</f>
        <v>0</v>
      </c>
      <c r="AR475" s="196" t="s">
        <v>263</v>
      </c>
      <c r="AT475" s="196" t="s">
        <v>130</v>
      </c>
      <c r="AU475" s="196" t="s">
        <v>82</v>
      </c>
      <c r="AY475" s="15" t="s">
        <v>127</v>
      </c>
      <c r="BE475" s="197">
        <f>IF(N475="základní",J475,0)</f>
        <v>0</v>
      </c>
      <c r="BF475" s="197">
        <f>IF(N475="snížená",J475,0)</f>
        <v>0</v>
      </c>
      <c r="BG475" s="197">
        <f>IF(N475="zákl. přenesená",J475,0)</f>
        <v>0</v>
      </c>
      <c r="BH475" s="197">
        <f>IF(N475="sníž. přenesená",J475,0)</f>
        <v>0</v>
      </c>
      <c r="BI475" s="197">
        <f>IF(N475="nulová",J475,0)</f>
        <v>0</v>
      </c>
      <c r="BJ475" s="15" t="s">
        <v>80</v>
      </c>
      <c r="BK475" s="197">
        <f>ROUND(I475*H475,2)</f>
        <v>0</v>
      </c>
      <c r="BL475" s="15" t="s">
        <v>263</v>
      </c>
      <c r="BM475" s="196" t="s">
        <v>788</v>
      </c>
    </row>
    <row r="476" spans="2:65" s="12" customFormat="1" ht="22.5">
      <c r="B476" s="198"/>
      <c r="C476" s="199"/>
      <c r="D476" s="200" t="s">
        <v>142</v>
      </c>
      <c r="E476" s="201" t="s">
        <v>1</v>
      </c>
      <c r="F476" s="202" t="s">
        <v>255</v>
      </c>
      <c r="G476" s="199"/>
      <c r="H476" s="203">
        <v>12.24</v>
      </c>
      <c r="I476" s="204"/>
      <c r="J476" s="199"/>
      <c r="K476" s="199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142</v>
      </c>
      <c r="AU476" s="209" t="s">
        <v>82</v>
      </c>
      <c r="AV476" s="12" t="s">
        <v>82</v>
      </c>
      <c r="AW476" s="12" t="s">
        <v>30</v>
      </c>
      <c r="AX476" s="12" t="s">
        <v>80</v>
      </c>
      <c r="AY476" s="209" t="s">
        <v>127</v>
      </c>
    </row>
    <row r="477" spans="2:65" s="11" customFormat="1" ht="25.9" customHeight="1">
      <c r="B477" s="169"/>
      <c r="C477" s="170"/>
      <c r="D477" s="171" t="s">
        <v>74</v>
      </c>
      <c r="E477" s="172" t="s">
        <v>789</v>
      </c>
      <c r="F477" s="172" t="s">
        <v>790</v>
      </c>
      <c r="G477" s="170"/>
      <c r="H477" s="170"/>
      <c r="I477" s="173"/>
      <c r="J477" s="174">
        <f>BK477</f>
        <v>0</v>
      </c>
      <c r="K477" s="170"/>
      <c r="L477" s="175"/>
      <c r="M477" s="176"/>
      <c r="N477" s="177"/>
      <c r="O477" s="177"/>
      <c r="P477" s="178">
        <f>P478+P481+P483</f>
        <v>0</v>
      </c>
      <c r="Q477" s="177"/>
      <c r="R477" s="178">
        <f>R478+R481+R483</f>
        <v>0</v>
      </c>
      <c r="S477" s="177"/>
      <c r="T477" s="179">
        <f>T478+T481+T483</f>
        <v>0</v>
      </c>
      <c r="AR477" s="180" t="s">
        <v>791</v>
      </c>
      <c r="AT477" s="181" t="s">
        <v>74</v>
      </c>
      <c r="AU477" s="181" t="s">
        <v>75</v>
      </c>
      <c r="AY477" s="180" t="s">
        <v>127</v>
      </c>
      <c r="BK477" s="182">
        <f>BK478+BK481+BK483</f>
        <v>0</v>
      </c>
    </row>
    <row r="478" spans="2:65" s="11" customFormat="1" ht="22.9" customHeight="1">
      <c r="B478" s="169"/>
      <c r="C478" s="170"/>
      <c r="D478" s="171" t="s">
        <v>74</v>
      </c>
      <c r="E478" s="183" t="s">
        <v>792</v>
      </c>
      <c r="F478" s="183" t="s">
        <v>793</v>
      </c>
      <c r="G478" s="170"/>
      <c r="H478" s="170"/>
      <c r="I478" s="173"/>
      <c r="J478" s="184">
        <f>BK478</f>
        <v>0</v>
      </c>
      <c r="K478" s="170"/>
      <c r="L478" s="175"/>
      <c r="M478" s="176"/>
      <c r="N478" s="177"/>
      <c r="O478" s="177"/>
      <c r="P478" s="178">
        <f>SUM(P479:P480)</f>
        <v>0</v>
      </c>
      <c r="Q478" s="177"/>
      <c r="R478" s="178">
        <f>SUM(R479:R480)</f>
        <v>0</v>
      </c>
      <c r="S478" s="177"/>
      <c r="T478" s="179">
        <f>SUM(T479:T480)</f>
        <v>0</v>
      </c>
      <c r="AR478" s="180" t="s">
        <v>791</v>
      </c>
      <c r="AT478" s="181" t="s">
        <v>74</v>
      </c>
      <c r="AU478" s="181" t="s">
        <v>80</v>
      </c>
      <c r="AY478" s="180" t="s">
        <v>127</v>
      </c>
      <c r="BK478" s="182">
        <f>SUM(BK479:BK480)</f>
        <v>0</v>
      </c>
    </row>
    <row r="479" spans="2:65" s="1" customFormat="1" ht="24" customHeight="1">
      <c r="B479" s="32"/>
      <c r="C479" s="185" t="s">
        <v>794</v>
      </c>
      <c r="D479" s="185" t="s">
        <v>130</v>
      </c>
      <c r="E479" s="186" t="s">
        <v>795</v>
      </c>
      <c r="F479" s="187" t="s">
        <v>796</v>
      </c>
      <c r="G479" s="188" t="s">
        <v>797</v>
      </c>
      <c r="H479" s="189">
        <v>1</v>
      </c>
      <c r="I479" s="190"/>
      <c r="J479" s="191">
        <f>ROUND(I479*H479,2)</f>
        <v>0</v>
      </c>
      <c r="K479" s="187" t="s">
        <v>1</v>
      </c>
      <c r="L479" s="36"/>
      <c r="M479" s="192" t="s">
        <v>1</v>
      </c>
      <c r="N479" s="193" t="s">
        <v>40</v>
      </c>
      <c r="O479" s="64"/>
      <c r="P479" s="194">
        <f>O479*H479</f>
        <v>0</v>
      </c>
      <c r="Q479" s="194">
        <v>0</v>
      </c>
      <c r="R479" s="194">
        <f>Q479*H479</f>
        <v>0</v>
      </c>
      <c r="S479" s="194">
        <v>0</v>
      </c>
      <c r="T479" s="195">
        <f>S479*H479</f>
        <v>0</v>
      </c>
      <c r="AR479" s="196" t="s">
        <v>798</v>
      </c>
      <c r="AT479" s="196" t="s">
        <v>130</v>
      </c>
      <c r="AU479" s="196" t="s">
        <v>82</v>
      </c>
      <c r="AY479" s="15" t="s">
        <v>127</v>
      </c>
      <c r="BE479" s="197">
        <f>IF(N479="základní",J479,0)</f>
        <v>0</v>
      </c>
      <c r="BF479" s="197">
        <f>IF(N479="snížená",J479,0)</f>
        <v>0</v>
      </c>
      <c r="BG479" s="197">
        <f>IF(N479="zákl. přenesená",J479,0)</f>
        <v>0</v>
      </c>
      <c r="BH479" s="197">
        <f>IF(N479="sníž. přenesená",J479,0)</f>
        <v>0</v>
      </c>
      <c r="BI479" s="197">
        <f>IF(N479="nulová",J479,0)</f>
        <v>0</v>
      </c>
      <c r="BJ479" s="15" t="s">
        <v>80</v>
      </c>
      <c r="BK479" s="197">
        <f>ROUND(I479*H479,2)</f>
        <v>0</v>
      </c>
      <c r="BL479" s="15" t="s">
        <v>798</v>
      </c>
      <c r="BM479" s="196" t="s">
        <v>799</v>
      </c>
    </row>
    <row r="480" spans="2:65" s="1" customFormat="1" ht="16.5" customHeight="1">
      <c r="B480" s="32"/>
      <c r="C480" s="185" t="s">
        <v>800</v>
      </c>
      <c r="D480" s="185" t="s">
        <v>130</v>
      </c>
      <c r="E480" s="186" t="s">
        <v>801</v>
      </c>
      <c r="F480" s="187" t="s">
        <v>802</v>
      </c>
      <c r="G480" s="188" t="s">
        <v>797</v>
      </c>
      <c r="H480" s="189">
        <v>1</v>
      </c>
      <c r="I480" s="190"/>
      <c r="J480" s="191">
        <f>ROUND(I480*H480,2)</f>
        <v>0</v>
      </c>
      <c r="K480" s="187" t="s">
        <v>134</v>
      </c>
      <c r="L480" s="36"/>
      <c r="M480" s="192" t="s">
        <v>1</v>
      </c>
      <c r="N480" s="193" t="s">
        <v>40</v>
      </c>
      <c r="O480" s="64"/>
      <c r="P480" s="194">
        <f>O480*H480</f>
        <v>0</v>
      </c>
      <c r="Q480" s="194">
        <v>0</v>
      </c>
      <c r="R480" s="194">
        <f>Q480*H480</f>
        <v>0</v>
      </c>
      <c r="S480" s="194">
        <v>0</v>
      </c>
      <c r="T480" s="195">
        <f>S480*H480</f>
        <v>0</v>
      </c>
      <c r="AR480" s="196" t="s">
        <v>798</v>
      </c>
      <c r="AT480" s="196" t="s">
        <v>130</v>
      </c>
      <c r="AU480" s="196" t="s">
        <v>82</v>
      </c>
      <c r="AY480" s="15" t="s">
        <v>127</v>
      </c>
      <c r="BE480" s="197">
        <f>IF(N480="základní",J480,0)</f>
        <v>0</v>
      </c>
      <c r="BF480" s="197">
        <f>IF(N480="snížená",J480,0)</f>
        <v>0</v>
      </c>
      <c r="BG480" s="197">
        <f>IF(N480="zákl. přenesená",J480,0)</f>
        <v>0</v>
      </c>
      <c r="BH480" s="197">
        <f>IF(N480="sníž. přenesená",J480,0)</f>
        <v>0</v>
      </c>
      <c r="BI480" s="197">
        <f>IF(N480="nulová",J480,0)</f>
        <v>0</v>
      </c>
      <c r="BJ480" s="15" t="s">
        <v>80</v>
      </c>
      <c r="BK480" s="197">
        <f>ROUND(I480*H480,2)</f>
        <v>0</v>
      </c>
      <c r="BL480" s="15" t="s">
        <v>798</v>
      </c>
      <c r="BM480" s="196" t="s">
        <v>803</v>
      </c>
    </row>
    <row r="481" spans="2:65" s="11" customFormat="1" ht="22.9" customHeight="1">
      <c r="B481" s="169"/>
      <c r="C481" s="170"/>
      <c r="D481" s="171" t="s">
        <v>74</v>
      </c>
      <c r="E481" s="183" t="s">
        <v>804</v>
      </c>
      <c r="F481" s="183" t="s">
        <v>805</v>
      </c>
      <c r="G481" s="170"/>
      <c r="H481" s="170"/>
      <c r="I481" s="173"/>
      <c r="J481" s="184">
        <f>BK481</f>
        <v>0</v>
      </c>
      <c r="K481" s="170"/>
      <c r="L481" s="175"/>
      <c r="M481" s="176"/>
      <c r="N481" s="177"/>
      <c r="O481" s="177"/>
      <c r="P481" s="178">
        <f>P482</f>
        <v>0</v>
      </c>
      <c r="Q481" s="177"/>
      <c r="R481" s="178">
        <f>R482</f>
        <v>0</v>
      </c>
      <c r="S481" s="177"/>
      <c r="T481" s="179">
        <f>T482</f>
        <v>0</v>
      </c>
      <c r="AR481" s="180" t="s">
        <v>791</v>
      </c>
      <c r="AT481" s="181" t="s">
        <v>74</v>
      </c>
      <c r="AU481" s="181" t="s">
        <v>80</v>
      </c>
      <c r="AY481" s="180" t="s">
        <v>127</v>
      </c>
      <c r="BK481" s="182">
        <f>BK482</f>
        <v>0</v>
      </c>
    </row>
    <row r="482" spans="2:65" s="1" customFormat="1" ht="16.5" customHeight="1">
      <c r="B482" s="32"/>
      <c r="C482" s="185" t="s">
        <v>806</v>
      </c>
      <c r="D482" s="185" t="s">
        <v>130</v>
      </c>
      <c r="E482" s="186" t="s">
        <v>807</v>
      </c>
      <c r="F482" s="187" t="s">
        <v>805</v>
      </c>
      <c r="G482" s="188" t="s">
        <v>797</v>
      </c>
      <c r="H482" s="189">
        <v>1</v>
      </c>
      <c r="I482" s="190"/>
      <c r="J482" s="191">
        <f>ROUND(I482*H482,2)</f>
        <v>0</v>
      </c>
      <c r="K482" s="187" t="s">
        <v>1</v>
      </c>
      <c r="L482" s="36"/>
      <c r="M482" s="192" t="s">
        <v>1</v>
      </c>
      <c r="N482" s="193" t="s">
        <v>40</v>
      </c>
      <c r="O482" s="64"/>
      <c r="P482" s="194">
        <f>O482*H482</f>
        <v>0</v>
      </c>
      <c r="Q482" s="194">
        <v>0</v>
      </c>
      <c r="R482" s="194">
        <f>Q482*H482</f>
        <v>0</v>
      </c>
      <c r="S482" s="194">
        <v>0</v>
      </c>
      <c r="T482" s="195">
        <f>S482*H482</f>
        <v>0</v>
      </c>
      <c r="AR482" s="196" t="s">
        <v>798</v>
      </c>
      <c r="AT482" s="196" t="s">
        <v>130</v>
      </c>
      <c r="AU482" s="196" t="s">
        <v>82</v>
      </c>
      <c r="AY482" s="15" t="s">
        <v>127</v>
      </c>
      <c r="BE482" s="197">
        <f>IF(N482="základní",J482,0)</f>
        <v>0</v>
      </c>
      <c r="BF482" s="197">
        <f>IF(N482="snížená",J482,0)</f>
        <v>0</v>
      </c>
      <c r="BG482" s="197">
        <f>IF(N482="zákl. přenesená",J482,0)</f>
        <v>0</v>
      </c>
      <c r="BH482" s="197">
        <f>IF(N482="sníž. přenesená",J482,0)</f>
        <v>0</v>
      </c>
      <c r="BI482" s="197">
        <f>IF(N482="nulová",J482,0)</f>
        <v>0</v>
      </c>
      <c r="BJ482" s="15" t="s">
        <v>80</v>
      </c>
      <c r="BK482" s="197">
        <f>ROUND(I482*H482,2)</f>
        <v>0</v>
      </c>
      <c r="BL482" s="15" t="s">
        <v>798</v>
      </c>
      <c r="BM482" s="196" t="s">
        <v>808</v>
      </c>
    </row>
    <row r="483" spans="2:65" s="11" customFormat="1" ht="22.9" customHeight="1">
      <c r="B483" s="169"/>
      <c r="C483" s="170"/>
      <c r="D483" s="171" t="s">
        <v>74</v>
      </c>
      <c r="E483" s="183" t="s">
        <v>809</v>
      </c>
      <c r="F483" s="183" t="s">
        <v>810</v>
      </c>
      <c r="G483" s="170"/>
      <c r="H483" s="170"/>
      <c r="I483" s="173"/>
      <c r="J483" s="184">
        <f>BK483</f>
        <v>0</v>
      </c>
      <c r="K483" s="170"/>
      <c r="L483" s="175"/>
      <c r="M483" s="176"/>
      <c r="N483" s="177"/>
      <c r="O483" s="177"/>
      <c r="P483" s="178">
        <f>SUM(P484:P485)</f>
        <v>0</v>
      </c>
      <c r="Q483" s="177"/>
      <c r="R483" s="178">
        <f>SUM(R484:R485)</f>
        <v>0</v>
      </c>
      <c r="S483" s="177"/>
      <c r="T483" s="179">
        <f>SUM(T484:T485)</f>
        <v>0</v>
      </c>
      <c r="AR483" s="180" t="s">
        <v>791</v>
      </c>
      <c r="AT483" s="181" t="s">
        <v>74</v>
      </c>
      <c r="AU483" s="181" t="s">
        <v>80</v>
      </c>
      <c r="AY483" s="180" t="s">
        <v>127</v>
      </c>
      <c r="BK483" s="182">
        <f>SUM(BK484:BK485)</f>
        <v>0</v>
      </c>
    </row>
    <row r="484" spans="2:65" s="1" customFormat="1" ht="16.5" customHeight="1">
      <c r="B484" s="32"/>
      <c r="C484" s="185" t="s">
        <v>811</v>
      </c>
      <c r="D484" s="185" t="s">
        <v>130</v>
      </c>
      <c r="E484" s="186" t="s">
        <v>812</v>
      </c>
      <c r="F484" s="187" t="s">
        <v>813</v>
      </c>
      <c r="G484" s="188" t="s">
        <v>797</v>
      </c>
      <c r="H484" s="189">
        <v>1</v>
      </c>
      <c r="I484" s="190"/>
      <c r="J484" s="191">
        <f>ROUND(I484*H484,2)</f>
        <v>0</v>
      </c>
      <c r="K484" s="187" t="s">
        <v>134</v>
      </c>
      <c r="L484" s="36"/>
      <c r="M484" s="192" t="s">
        <v>1</v>
      </c>
      <c r="N484" s="193" t="s">
        <v>40</v>
      </c>
      <c r="O484" s="64"/>
      <c r="P484" s="194">
        <f>O484*H484</f>
        <v>0</v>
      </c>
      <c r="Q484" s="194">
        <v>0</v>
      </c>
      <c r="R484" s="194">
        <f>Q484*H484</f>
        <v>0</v>
      </c>
      <c r="S484" s="194">
        <v>0</v>
      </c>
      <c r="T484" s="195">
        <f>S484*H484</f>
        <v>0</v>
      </c>
      <c r="AR484" s="196" t="s">
        <v>798</v>
      </c>
      <c r="AT484" s="196" t="s">
        <v>130</v>
      </c>
      <c r="AU484" s="196" t="s">
        <v>82</v>
      </c>
      <c r="AY484" s="15" t="s">
        <v>127</v>
      </c>
      <c r="BE484" s="197">
        <f>IF(N484="základní",J484,0)</f>
        <v>0</v>
      </c>
      <c r="BF484" s="197">
        <f>IF(N484="snížená",J484,0)</f>
        <v>0</v>
      </c>
      <c r="BG484" s="197">
        <f>IF(N484="zákl. přenesená",J484,0)</f>
        <v>0</v>
      </c>
      <c r="BH484" s="197">
        <f>IF(N484="sníž. přenesená",J484,0)</f>
        <v>0</v>
      </c>
      <c r="BI484" s="197">
        <f>IF(N484="nulová",J484,0)</f>
        <v>0</v>
      </c>
      <c r="BJ484" s="15" t="s">
        <v>80</v>
      </c>
      <c r="BK484" s="197">
        <f>ROUND(I484*H484,2)</f>
        <v>0</v>
      </c>
      <c r="BL484" s="15" t="s">
        <v>798</v>
      </c>
      <c r="BM484" s="196" t="s">
        <v>814</v>
      </c>
    </row>
    <row r="485" spans="2:65" s="1" customFormat="1" ht="29.25">
      <c r="B485" s="32"/>
      <c r="C485" s="33"/>
      <c r="D485" s="200" t="s">
        <v>253</v>
      </c>
      <c r="E485" s="33"/>
      <c r="F485" s="221" t="s">
        <v>815</v>
      </c>
      <c r="G485" s="33"/>
      <c r="H485" s="33"/>
      <c r="I485" s="103"/>
      <c r="J485" s="33"/>
      <c r="K485" s="33"/>
      <c r="L485" s="36"/>
      <c r="M485" s="233"/>
      <c r="N485" s="234"/>
      <c r="O485" s="234"/>
      <c r="P485" s="234"/>
      <c r="Q485" s="234"/>
      <c r="R485" s="234"/>
      <c r="S485" s="234"/>
      <c r="T485" s="235"/>
      <c r="AT485" s="15" t="s">
        <v>253</v>
      </c>
      <c r="AU485" s="15" t="s">
        <v>82</v>
      </c>
    </row>
    <row r="486" spans="2:65" s="1" customFormat="1" ht="6.95" customHeight="1">
      <c r="B486" s="47"/>
      <c r="C486" s="48"/>
      <c r="D486" s="48"/>
      <c r="E486" s="48"/>
      <c r="F486" s="48"/>
      <c r="G486" s="48"/>
      <c r="H486" s="48"/>
      <c r="I486" s="135"/>
      <c r="J486" s="48"/>
      <c r="K486" s="48"/>
      <c r="L486" s="36"/>
    </row>
  </sheetData>
  <sheetProtection algorithmName="SHA-512" hashValue="U9WWEedeF89KvnzbbqaJ4t+L8oGpbJFlSWrkSJf1oFEQ2efGlSAlgE6VXOBeuaJNgnNZvDEQcbkwpbWsG2jRpg==" saltValue="SC+Oub+RjpKIhLt2tNonT5gKubnCtWnnzV3hmpY3IQfezbX+I0c6n0hraUAkknjuwP+/HfCFXoSeZnw6Hqe6Ow==" spinCount="100000" sheet="1" objects="1" scenarios="1" formatColumns="0" formatRows="0" autoFilter="0"/>
  <autoFilter ref="C134:K485" xr:uid="{00000000-0009-0000-0000-000001000000}"/>
  <mergeCells count="6">
    <mergeCell ref="L2:V2"/>
    <mergeCell ref="E7:H7"/>
    <mergeCell ref="E16:H16"/>
    <mergeCell ref="E25:H25"/>
    <mergeCell ref="E85:H85"/>
    <mergeCell ref="E127:H12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03_2020 - Obnova altánu v...</vt:lpstr>
      <vt:lpstr>'03_2020 - Obnova altánu v...'!Názvy_tisku</vt:lpstr>
      <vt:lpstr>'Rekapitulace stavby'!Názvy_tisku</vt:lpstr>
      <vt:lpstr>'03_2020 - Obnova altánu 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Veselá</dc:creator>
  <cp:lastModifiedBy>Renata Veselá</cp:lastModifiedBy>
  <dcterms:created xsi:type="dcterms:W3CDTF">2021-02-04T11:41:01Z</dcterms:created>
  <dcterms:modified xsi:type="dcterms:W3CDTF">2021-02-04T11:44:04Z</dcterms:modified>
</cp:coreProperties>
</file>