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activeTab="2"/>
  </bookViews>
  <sheets>
    <sheet name="Rekapitulace stavby" sheetId="1" r:id="rId1"/>
    <sheet name="01 - Obnova topného zařízení" sheetId="2" r:id="rId2"/>
    <sheet name="Zdravotechnika a vytápění" sheetId="4" r:id="rId3"/>
    <sheet name="MaR" sheetId="5" r:id="rId4"/>
  </sheets>
  <definedNames>
    <definedName name="_xlnm._FilterDatabase" localSheetId="1" hidden="1">'01 - Obnova topného zařízení'!$C$135:$K$216</definedName>
    <definedName name="_xlnm.Print_Area" localSheetId="1">'01 - Obnova topného zařízení'!$C$4:$J$76,'01 - Obnova topného zařízení'!$C$82:$J$117,'01 - Obnova topného zařízení'!$C$123:$K$216</definedName>
    <definedName name="_xlnm.Print_Area" localSheetId="3">'MaR'!$A$10:$F$119</definedName>
    <definedName name="_xlnm.Print_Area" localSheetId="0">'Rekapitulace stavby'!$D$4:$AO$76,'Rekapitulace stavby'!$C$82:$AQ$96</definedName>
    <definedName name="Print_Area_0" localSheetId="3">'MaR'!$A$10:$F$119</definedName>
    <definedName name="Print_Area_0_0" localSheetId="3">'MaR'!$A$10:$F$119</definedName>
    <definedName name="Print_Area_0_0_0" localSheetId="3">'MaR'!$A$10:$F$119</definedName>
    <definedName name="Print_Area_0_0_0_0" localSheetId="3">'MaR'!$A$10:$F$119</definedName>
    <definedName name="_xlnm.Print_Titles" localSheetId="0">'Rekapitulace stavby'!$92:$92</definedName>
    <definedName name="_xlnm.Print_Titles" localSheetId="1">'01 - Obnova topného zařízení'!$135:$135</definedName>
  </definedNames>
  <calcPr calcId="162913"/>
  <extLst/>
</workbook>
</file>

<file path=xl/sharedStrings.xml><?xml version="1.0" encoding="utf-8"?>
<sst xmlns="http://schemas.openxmlformats.org/spreadsheetml/2006/main" count="1947" uniqueCount="805">
  <si>
    <t>Export Komplet</t>
  </si>
  <si>
    <t/>
  </si>
  <si>
    <t>2.0</t>
  </si>
  <si>
    <t>False</t>
  </si>
  <si>
    <t>{295d18eb-1855-4f22-9041-48935146fad0}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</si>
  <si>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</si>
  <si>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</si>
  <si>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</si>
  <si>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</si>
  <si>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</si>
  <si>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</si>
  <si>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</si>
  <si>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</si>
  <si>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</si>
  <si>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</si>
  <si>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Český Rozhlas</t>
  </si>
  <si>
    <t>KSO:</t>
  </si>
  <si>
    <t>CC-CZ:</t>
  </si>
  <si>
    <t>Místo:</t>
  </si>
  <si>
    <t>Hradec Králové</t>
  </si>
  <si>
    <t>Datum:</t>
  </si>
  <si>
    <t>16. 12. 2019</t>
  </si>
  <si>
    <t>Zadavatel:</t>
  </si>
  <si>
    <t>IČ:</t>
  </si>
  <si>
    <t>ČR Hradec Králové</t>
  </si>
  <si>
    <t>DIČ:</t>
  </si>
  <si>
    <t>Zhotovitel:</t>
  </si>
  <si>
    <t xml:space="preserve"> </t>
  </si>
  <si>
    <t>Projektant:</t>
  </si>
  <si>
    <t>FABIAN</t>
  </si>
  <si>
    <t>True</t>
  </si>
  <si>
    <t>Zpracovatel:</t>
  </si>
  <si>
    <t>Ing. Rádl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</si>
  <si>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</si>
  <si>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</si>
  <si>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</si>
  <si>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</si>
  <si>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</si>
  <si>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</si>
  <si>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</si>
  <si>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</si>
  <si>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</si>
  <si>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</si>
  <si>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</si>
  <si>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</si>
  <si>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</si>
  <si>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</si>
  <si>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</si>
  <si>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</si>
  <si>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</si>
  <si>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</si>
  <si>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</si>
  <si>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</si>
  <si>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</si>
  <si>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</si>
  <si>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</si>
  <si>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</si>
  <si>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</si>
  <si>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</si>
  <si>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</si>
  <si>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</si>
  <si>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</si>
  <si>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</si>
  <si>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</si>
  <si>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</si>
  <si>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</si>
  <si>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</si>
  <si>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</si>
  <si>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</si>
  <si>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</si>
  <si>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</si>
  <si>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</si>
  <si>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</si>
  <si>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</si>
  <si>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</si>
  <si>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</si>
  <si>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</si>
  <si>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</si>
  <si>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</si>
  <si>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Obnova topného zařízení</t>
  </si>
  <si>
    <t>STA</t>
  </si>
  <si>
    <t>1</t>
  </si>
  <si>
    <t>{2167ffce-89a2-4734-ade8-f012626b9d63}</t>
  </si>
  <si>
    <t>2</t>
  </si>
  <si>
    <t>KRYCÍ LIST SOUPISU PRACÍ</t>
  </si>
  <si>
    <t>Objekt:</t>
  </si>
  <si>
    <t>01 - Obnova topného zařízení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</si>
  <si>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</si>
  <si>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</si>
  <si>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</si>
  <si>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</si>
  <si>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</si>
  <si>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</si>
  <si>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</si>
  <si>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</si>
  <si>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</si>
  <si>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</si>
  <si>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</si>
  <si>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</si>
  <si>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</si>
  <si>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a vytápění</t>
  </si>
  <si>
    <t xml:space="preserve">    751 - Vzduchotechnika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</si>
  <si>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</si>
  <si>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</si>
  <si>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</si>
  <si>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</si>
  <si>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</si>
  <si>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22-M - MaR</t>
  </si>
  <si>
    <t>2) Ostatní náklady</t>
  </si>
  <si>
    <t>Zařízení staveniště</t>
  </si>
  <si>
    <t>VRN</t>
  </si>
  <si>
    <t>Provozní vlivy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</si>
  <si>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</si>
  <si>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</si>
  <si>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</si>
  <si>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</si>
  <si>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</si>
  <si>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</si>
  <si>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</si>
  <si>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</si>
  <si>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</si>
  <si>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</si>
  <si>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</si>
  <si>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</si>
  <si>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</si>
  <si>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</si>
  <si>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</si>
  <si>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</si>
  <si>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</si>
  <si>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</si>
  <si>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</si>
  <si>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</si>
  <si>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611315422</t>
  </si>
  <si>
    <t>Oprava vnitřní vápenné štukové omítky stropů kleneb v rozsahu plochy 10-30%</t>
  </si>
  <si>
    <t>m2</t>
  </si>
  <si>
    <t>CS ÚRS 2019 01</t>
  </si>
  <si>
    <t>4</t>
  </si>
  <si>
    <t>2041561549</t>
  </si>
  <si>
    <t>VV</t>
  </si>
  <si>
    <t>4,66*2,695</t>
  </si>
  <si>
    <t>Součet</t>
  </si>
  <si>
    <t>612315422</t>
  </si>
  <si>
    <t>Oprava vnitřní vápenné štukové omítky stěn v rozsahu plochy 10-30%</t>
  </si>
  <si>
    <t>-1434703021</t>
  </si>
  <si>
    <t>3,58*(4,66+2,695)*2</t>
  </si>
  <si>
    <t>3</t>
  </si>
  <si>
    <t>632681111</t>
  </si>
  <si>
    <t xml:space="preserve">Vyspravení betonových podlah </t>
  </si>
  <si>
    <t>kus</t>
  </si>
  <si>
    <t>-974573044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</si>
  <si>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</si>
  <si>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</si>
  <si>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</si>
  <si>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</si>
  <si>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16</t>
  </si>
  <si>
    <t>1609244993</t>
  </si>
  <si>
    <t>5</t>
  </si>
  <si>
    <t>952901221</t>
  </si>
  <si>
    <t>Vyčištění budov průmyslových objektů při jakékoliv výšce podlaží</t>
  </si>
  <si>
    <t>-2138641368</t>
  </si>
  <si>
    <t>962031132</t>
  </si>
  <si>
    <t>Bourání příček z cihel pálených na MVC tl do 100 mm</t>
  </si>
  <si>
    <t>-2069798170</t>
  </si>
  <si>
    <t>"nefunkční sběrač"</t>
  </si>
  <si>
    <t>0,7*(2,695+0,6)*2</t>
  </si>
  <si>
    <t>7</t>
  </si>
  <si>
    <t>963012510</t>
  </si>
  <si>
    <t>Bourání stropů z ŽB desek š do 300 mm tl do 140 mm</t>
  </si>
  <si>
    <t>m3</t>
  </si>
  <si>
    <t>-1883886956</t>
  </si>
  <si>
    <t>0,7*2,695*0,1</t>
  </si>
  <si>
    <t>8</t>
  </si>
  <si>
    <t>978011141</t>
  </si>
  <si>
    <t>Otlučení (osekání) vnitřní vápenné nebo vápenocementové omítky stropů kleneb v rozsahu 10-30 %</t>
  </si>
  <si>
    <t>-1580947673</t>
  </si>
  <si>
    <t>978013141</t>
  </si>
  <si>
    <t>Otlučení (osekání) vnitřní vápenné nebo vápenocementové omítky stěn v rozsahu 10-30 %</t>
  </si>
  <si>
    <t>1953507784</t>
  </si>
  <si>
    <t>997</t>
  </si>
  <si>
    <t>Přesun sutě</t>
  </si>
  <si>
    <t>10</t>
  </si>
  <si>
    <t>997013211</t>
  </si>
  <si>
    <t>Vnitrostaveništní doprava suti a vybouraných hmot pro budovy v do 6 m ručně</t>
  </si>
  <si>
    <t>t</t>
  </si>
  <si>
    <t>-1681750710</t>
  </si>
  <si>
    <t>11</t>
  </si>
  <si>
    <t>997013501</t>
  </si>
  <si>
    <t>Odvoz suti a vybouraných hmot na skládku nebo meziskládku do 1 km se složením</t>
  </si>
  <si>
    <t>1140336605</t>
  </si>
  <si>
    <t>12</t>
  </si>
  <si>
    <t>997013509</t>
  </si>
  <si>
    <t>Příplatek k odvozu suti a vybouraných hmot na skládku ZKD 1 km přes 1 km</t>
  </si>
  <si>
    <t>-474994564</t>
  </si>
  <si>
    <t>1,69*10 'Přepočtené koeficientem množství</t>
  </si>
  <si>
    <t>13</t>
  </si>
  <si>
    <t>997013801</t>
  </si>
  <si>
    <t xml:space="preserve">Poplatek za uložení na skládce (skládkovné) stavebního odpadu </t>
  </si>
  <si>
    <t>-562620918</t>
  </si>
  <si>
    <t>14</t>
  </si>
  <si>
    <t>997013801x</t>
  </si>
  <si>
    <t>Odpočet kovového odpadu</t>
  </si>
  <si>
    <t>1872682568</t>
  </si>
  <si>
    <t>-0,7</t>
  </si>
  <si>
    <t>998</t>
  </si>
  <si>
    <t>Přesun hmot</t>
  </si>
  <si>
    <t>998018001</t>
  </si>
  <si>
    <t>Přesun hmot ruční pro budovy v do 6 m</t>
  </si>
  <si>
    <t>1920319386</t>
  </si>
  <si>
    <t>PSV</t>
  </si>
  <si>
    <t>Práce a dodávky PSV</t>
  </si>
  <si>
    <t>721</t>
  </si>
  <si>
    <t>Zdravotechnika a vytápění</t>
  </si>
  <si>
    <t>72101</t>
  </si>
  <si>
    <t>Zdravotechnika a vytápění (samostatná část)</t>
  </si>
  <si>
    <t>kpl</t>
  </si>
  <si>
    <t>1133608300</t>
  </si>
  <si>
    <t>751</t>
  </si>
  <si>
    <t>Vzduchotechnika</t>
  </si>
  <si>
    <t>17</t>
  </si>
  <si>
    <t>751510862</t>
  </si>
  <si>
    <t>Demontáž vzduchotechnického potrubí plechového čtyřhranného do suti průřezu do 0,50 m2</t>
  </si>
  <si>
    <t>m</t>
  </si>
  <si>
    <t>-1468515105</t>
  </si>
  <si>
    <t>1,9</t>
  </si>
  <si>
    <t>777</t>
  </si>
  <si>
    <t>Podlahy lité</t>
  </si>
  <si>
    <t>18</t>
  </si>
  <si>
    <t>777111101</t>
  </si>
  <si>
    <t>Zametení podkladu před provedením lité podlahy</t>
  </si>
  <si>
    <t>1076904020</t>
  </si>
  <si>
    <t>19</t>
  </si>
  <si>
    <t>777131101</t>
  </si>
  <si>
    <t xml:space="preserve">Penetrační epoxidový nátěr podlahy </t>
  </si>
  <si>
    <t>-1575936149</t>
  </si>
  <si>
    <t>20</t>
  </si>
  <si>
    <t>777511121</t>
  </si>
  <si>
    <t>Krycí epoxidová stěrka tloušťky do 1 mm průmyslové lité podlahy</t>
  </si>
  <si>
    <t>643623267</t>
  </si>
  <si>
    <t>998777201</t>
  </si>
  <si>
    <t>Přesun hmot procentní pro podlahy lité v objektech v do 6 m</t>
  </si>
  <si>
    <t>%</t>
  </si>
  <si>
    <t>755543652</t>
  </si>
  <si>
    <t>783</t>
  </si>
  <si>
    <t>Dokončovací práce - nátěry</t>
  </si>
  <si>
    <t>22</t>
  </si>
  <si>
    <t>783301303</t>
  </si>
  <si>
    <t>Odrezivění a očištění zámečnických konstrukcí</t>
  </si>
  <si>
    <t>788408154</t>
  </si>
  <si>
    <t>"podesta"</t>
  </si>
  <si>
    <t>1,7*1,7*2*1,1</t>
  </si>
  <si>
    <t>1,0*(1,7+1,7)*2</t>
  </si>
  <si>
    <t>23</t>
  </si>
  <si>
    <t>783314101</t>
  </si>
  <si>
    <t>Základní jednonásobný syntetický nátěr zámečnických konstrukcí</t>
  </si>
  <si>
    <t>1416635943</t>
  </si>
  <si>
    <t>24</t>
  </si>
  <si>
    <t>783315101</t>
  </si>
  <si>
    <t>Mezinátěr jednonásobný syntetický standardní zámečnických konstrukcí</t>
  </si>
  <si>
    <t>-195235920</t>
  </si>
  <si>
    <t>25</t>
  </si>
  <si>
    <t>783317101</t>
  </si>
  <si>
    <t>Krycí jednonásobný syntetický standardní nátěr zámečnických konstrukcí</t>
  </si>
  <si>
    <t>42486183</t>
  </si>
  <si>
    <t>784</t>
  </si>
  <si>
    <t>Dokončovací práce - malby a tapety</t>
  </si>
  <si>
    <t>26</t>
  </si>
  <si>
    <t>784111031</t>
  </si>
  <si>
    <t>Omytí podkladu v místnostech výšky do 3,80 m</t>
  </si>
  <si>
    <t>-560987472</t>
  </si>
  <si>
    <t>27</t>
  </si>
  <si>
    <t>784181101</t>
  </si>
  <si>
    <t>Základní jednonásobná penetrace podkladu v místnostech výšky do 3,80m</t>
  </si>
  <si>
    <t>-1590641305</t>
  </si>
  <si>
    <t>28</t>
  </si>
  <si>
    <t>784211001</t>
  </si>
  <si>
    <t>Jednonásobné bílé malby ze směsí za mokra výborně otěruvzdorných v místnostech výšky do 3,80 m</t>
  </si>
  <si>
    <t>1437057589</t>
  </si>
  <si>
    <t>787</t>
  </si>
  <si>
    <t>Dokončovací práce - zasklívání</t>
  </si>
  <si>
    <t>29</t>
  </si>
  <si>
    <t>787692322</t>
  </si>
  <si>
    <t>Zasklívání oken drátosklem</t>
  </si>
  <si>
    <t>1239569014</t>
  </si>
  <si>
    <t>0,4*0,4</t>
  </si>
  <si>
    <t>M</t>
  </si>
  <si>
    <t>Práce a dodávky M</t>
  </si>
  <si>
    <t>22-M</t>
  </si>
  <si>
    <t>MaR</t>
  </si>
  <si>
    <t>30</t>
  </si>
  <si>
    <t>2201</t>
  </si>
  <si>
    <t>MaR (samostatná část)</t>
  </si>
  <si>
    <t>64</t>
  </si>
  <si>
    <t>-900957768</t>
  </si>
  <si>
    <t xml:space="preserve">Celkem   </t>
  </si>
  <si>
    <t xml:space="preserve">Krycí dvojnásobný syntetický samozákladující nátěr potrubí DN do 100 mm - vytápění   </t>
  </si>
  <si>
    <t>783617633</t>
  </si>
  <si>
    <t xml:space="preserve">Krycí dvojnásobný syntetický samozákladující nátěr potrubí DN do 50 mm - vytápění   </t>
  </si>
  <si>
    <t>7836176131</t>
  </si>
  <si>
    <t xml:space="preserve">Krycí dvojnásobný syntetický samozákladující nátěr potrubí DN do 50 mm - plynové potrubí   </t>
  </si>
  <si>
    <t>783617613</t>
  </si>
  <si>
    <t xml:space="preserve">Dokončovací práce - nátěry   </t>
  </si>
  <si>
    <t xml:space="preserve">Příplatek k přesunu hmot procentní 734 za zvětšený přesun do 500 m   </t>
  </si>
  <si>
    <t>998734293</t>
  </si>
  <si>
    <t xml:space="preserve">Přesun hmot procentní pro armatury v objektech v do 6 m   </t>
  </si>
  <si>
    <t>998734201</t>
  </si>
  <si>
    <t xml:space="preserve">Kondenzační smyčka k přivaření zahnutá PN 250 do 300°C   </t>
  </si>
  <si>
    <t>734424101</t>
  </si>
  <si>
    <t xml:space="preserve">Tlakoměr s pevným stonkem a zpětnou klapkou tlak 0-16 bar průměr 100 mm spodní připojení   </t>
  </si>
  <si>
    <t>7344211021</t>
  </si>
  <si>
    <t xml:space="preserve">Ochranná jímka se závitem do G 1   </t>
  </si>
  <si>
    <t>734411601</t>
  </si>
  <si>
    <t xml:space="preserve">Teploměr technický s pevným stonkem a jímkou zadní připojení průměr 80 mm délky 50 mm   </t>
  </si>
  <si>
    <t>734411113</t>
  </si>
  <si>
    <t xml:space="preserve">Mezipřírubová uzavírací klapka DN 32 včetně servopohonu   </t>
  </si>
  <si>
    <t>7342950231</t>
  </si>
  <si>
    <t xml:space="preserve">Směšovací armatura závitová trojcestná DN 25 se servomotorem, Kvs=10 m3/hod   </t>
  </si>
  <si>
    <t>734295022</t>
  </si>
  <si>
    <t xml:space="preserve">Směšovací armatura závitová trojcestná DN 20 se servomotorem, Kvs=6,3 m3/hod   </t>
  </si>
  <si>
    <t>734295021</t>
  </si>
  <si>
    <t xml:space="preserve">Kohout kulový přímý G 2 PN 42 do 185°C vnitřní závit   </t>
  </si>
  <si>
    <t>734292718</t>
  </si>
  <si>
    <t xml:space="preserve">Kohout kulový přímý G 1 1/2 PN 42 do 185°C vnitřní závit   </t>
  </si>
  <si>
    <t>734292717</t>
  </si>
  <si>
    <t xml:space="preserve">Kohout kulový přímý G 1 1/4 PN 42 do 185°C vnitřní závit   </t>
  </si>
  <si>
    <t>734292716</t>
  </si>
  <si>
    <t xml:space="preserve">Filtr závitový přímý G 2 PN 16 do 130°C s vnitřními závity a magnetem   </t>
  </si>
  <si>
    <t>7342912471</t>
  </si>
  <si>
    <t xml:space="preserve">Filtr závitový přímý G 1 1/2 PN 16 do 130°C s vnitřními závity a magnetem   </t>
  </si>
  <si>
    <t>7342912461</t>
  </si>
  <si>
    <t xml:space="preserve">Filtr závitový přímý G 1 1/4 PN 16 do 130°C s vnitřními závity amagnetem   </t>
  </si>
  <si>
    <t>7342912451</t>
  </si>
  <si>
    <t xml:space="preserve">Kohout plnící a vypouštěcí G 1/2 PN 10 do 90°C závitový   </t>
  </si>
  <si>
    <t>734291123</t>
  </si>
  <si>
    <t xml:space="preserve">Šroubení topenářské přímé G 2 PN 16 do 120°C-kotle   </t>
  </si>
  <si>
    <t>734261238</t>
  </si>
  <si>
    <t xml:space="preserve">Šroubení topenářské přímé G 5/4 PN 16 do 120°C-boiler   </t>
  </si>
  <si>
    <t>734261236</t>
  </si>
  <si>
    <t xml:space="preserve">Šroubení topenářské přímé G 1 PN 16 do 120°C-trojcestná armatura   </t>
  </si>
  <si>
    <t>734261235</t>
  </si>
  <si>
    <t xml:space="preserve">Šroubení topenářské přímé G 3/4 PN 16 do 120°C-trojcestná armatura   </t>
  </si>
  <si>
    <t>734261234</t>
  </si>
  <si>
    <t xml:space="preserve">Ventil závitový zpětný přímý G 2 PN 16 do 110°C   </t>
  </si>
  <si>
    <t>734242417</t>
  </si>
  <si>
    <t xml:space="preserve">Ventil závitový zpětný přímý G 6/4 PN 16 do 110°C   </t>
  </si>
  <si>
    <t>734242416</t>
  </si>
  <si>
    <t xml:space="preserve">Ventil závitový zpětný přímý G 5/4 PN 16 do 110°C   </t>
  </si>
  <si>
    <t>734242415</t>
  </si>
  <si>
    <t xml:space="preserve">Ventil závitový odvzdušňovací G 3/8 PN 14 do 120°C automatický   </t>
  </si>
  <si>
    <t>734211119</t>
  </si>
  <si>
    <t xml:space="preserve">Demontáž armatury přírubové se dvěma přírubami do DN 100   </t>
  </si>
  <si>
    <t>734100812</t>
  </si>
  <si>
    <t xml:space="preserve">Demontáž armatury přírubové se dvěma přírubami do DN 50   </t>
  </si>
  <si>
    <t>734100811</t>
  </si>
  <si>
    <t xml:space="preserve">Ústřední vytápění - armatury   </t>
  </si>
  <si>
    <t>734</t>
  </si>
  <si>
    <t xml:space="preserve">Příplatek k přesunu hmot procentní 733 za zvětšený přesun do 500 m   </t>
  </si>
  <si>
    <t>998733293</t>
  </si>
  <si>
    <t xml:space="preserve">Přesun hmot procentní pro rozvody potrubí v objektech v do 6 m   </t>
  </si>
  <si>
    <t>998733201</t>
  </si>
  <si>
    <t xml:space="preserve">Zkouška těsnosti potrubí ocelové hladké přes D 60,3x2,9 do D 89x5,0   </t>
  </si>
  <si>
    <t>733190225</t>
  </si>
  <si>
    <t xml:space="preserve">Zkouška těsnosti potrubí ocelové závitové do DN 50   </t>
  </si>
  <si>
    <t>733190108</t>
  </si>
  <si>
    <t xml:space="preserve">Zkouška těsnosti potrubí ocelové závitové do DN 40   </t>
  </si>
  <si>
    <t>733190107</t>
  </si>
  <si>
    <t xml:space="preserve">Potrubí ocelové hladké bezešvé v kotelnách nebo strojovnách D 76x3,2   </t>
  </si>
  <si>
    <t>733121222</t>
  </si>
  <si>
    <t xml:space="preserve">Potrubí ocelové závitové bezešvé běžné v kotelnách nebo strojovnách DN 50   </t>
  </si>
  <si>
    <t>733111118</t>
  </si>
  <si>
    <t xml:space="preserve">Potrubí ocelové závitové bezešvé běžné v kotelnách nebo strojovnách DN 40   </t>
  </si>
  <si>
    <t>733111117</t>
  </si>
  <si>
    <t xml:space="preserve">Potrubí ocelové závitové bezešvé běžné v kotelnách nebo strojovnách DN 32   </t>
  </si>
  <si>
    <t>733111116</t>
  </si>
  <si>
    <t xml:space="preserve">Potrubí ocelové závitové bezešvé běžné v kotelnách nebo strojovnách DN 25   </t>
  </si>
  <si>
    <t>733111115</t>
  </si>
  <si>
    <t xml:space="preserve">Demontáž potrubí ocelového závitového do DN 80   </t>
  </si>
  <si>
    <t>733110810</t>
  </si>
  <si>
    <t xml:space="preserve">Ústřední vytápění - rozvodné potrubí   </t>
  </si>
  <si>
    <t>733</t>
  </si>
  <si>
    <t xml:space="preserve">Příplatek k přesunu hmot procentní 732 za zvětšený přesun do 500 m   </t>
  </si>
  <si>
    <t>998732293</t>
  </si>
  <si>
    <t xml:space="preserve">Přesun hmot procentní pro strojovny v objektech v do 6 m   </t>
  </si>
  <si>
    <t>998732201</t>
  </si>
  <si>
    <t>soubor</t>
  </si>
  <si>
    <t xml:space="preserve">Montáž čerpadla oběhového mokroběžného závitového DN 32   </t>
  </si>
  <si>
    <t>732429215</t>
  </si>
  <si>
    <t xml:space="preserve">Montáž čerpadla oběhového mokroběžného závitového DN 25   </t>
  </si>
  <si>
    <t>732429212</t>
  </si>
  <si>
    <t xml:space="preserve">Čerpadlo teplovodní mokroběžné závitové oběhové DN 32 výtlak do 6,0 m průtok 2,5 m3/h pro vytápění   </t>
  </si>
  <si>
    <t>732421451</t>
  </si>
  <si>
    <t xml:space="preserve">Čerpadlo teplovodní mokroběžné závitové oběhové DN 25 výtlak do 6,0 m průtok 2,5 m3/h pro vytápění   </t>
  </si>
  <si>
    <t>732421411</t>
  </si>
  <si>
    <t xml:space="preserve">Demontáž čerpadla oběhového spirálního DN 65 a předání investorovi - Magna 1 50-120 F280   </t>
  </si>
  <si>
    <t>732420814</t>
  </si>
  <si>
    <t xml:space="preserve">Demontáž čerpadla oběhového spirálního DN 40   </t>
  </si>
  <si>
    <t>732420812</t>
  </si>
  <si>
    <t xml:space="preserve">Automatické dopouštění vč. potrubního oddělovače, redukčního ventilu a kulových ventilů včtně montáže   </t>
  </si>
  <si>
    <t>7323317785</t>
  </si>
  <si>
    <t xml:space="preserve">Uvedení úpravny do provozu   </t>
  </si>
  <si>
    <t>7323317784</t>
  </si>
  <si>
    <t xml:space="preserve">Úpravna vody s mechanickým předfiltrem, jednoduchým automatickým změkčovacím fitrem o kapacitě 60, instalačními armaturami pro snadnou montáž změkčovacího filtru a chemie na první spuštění   </t>
  </si>
  <si>
    <t>7323317783</t>
  </si>
  <si>
    <t xml:space="preserve">Provozní revize EN 500 l   </t>
  </si>
  <si>
    <t>7323317782</t>
  </si>
  <si>
    <t xml:space="preserve">Výchozí a první provozní revize EN 8 l   </t>
  </si>
  <si>
    <t>7323317781</t>
  </si>
  <si>
    <t xml:space="preserve">Příslušenství k expanzním nádobám bezpečnostní uzávěr G 1 k měření tlaku   </t>
  </si>
  <si>
    <t>732331778</t>
  </si>
  <si>
    <t xml:space="preserve">Příslušenství k expanzním nádobám bezpečnostní uzávěr G 3/4 k měření tlaku   </t>
  </si>
  <si>
    <t>732331777</t>
  </si>
  <si>
    <t xml:space="preserve">Příslušenství k expanzním nádobám konzole nastavitelná   </t>
  </si>
  <si>
    <t>732331772</t>
  </si>
  <si>
    <t xml:space="preserve">Nádoba tlaková expanzní s membránou závitové připojení PN 0,6 o objemu 8 l   </t>
  </si>
  <si>
    <t>732331611</t>
  </si>
  <si>
    <t xml:space="preserve">Demontáž nádrže beztlaké nebo tlakové vypuštění vody z nádrže obsah do 500 litrů   </t>
  </si>
  <si>
    <t>732324814</t>
  </si>
  <si>
    <t xml:space="preserve">Demontáž nádrže beztlaké nebo tlakové odpojení od rozvodů potrubí obsah do 500 litrů   </t>
  </si>
  <si>
    <t>732320814</t>
  </si>
  <si>
    <t xml:space="preserve">El.topná vložka 2-6kW do spodní části   </t>
  </si>
  <si>
    <t>7322193155</t>
  </si>
  <si>
    <t xml:space="preserve">Anoda proti bludnému proudu   </t>
  </si>
  <si>
    <t>7322193154</t>
  </si>
  <si>
    <t xml:space="preserve">Pojistná skupina dle ČSN 736660   </t>
  </si>
  <si>
    <t>7322193153</t>
  </si>
  <si>
    <t>7322193152</t>
  </si>
  <si>
    <t xml:space="preserve">Montáž orientačních štítků   </t>
  </si>
  <si>
    <t>732199100</t>
  </si>
  <si>
    <t xml:space="preserve">Montáž ohříváku vody stojatého o obsahu 300 litrů   </t>
  </si>
  <si>
    <t>7322193151</t>
  </si>
  <si>
    <t xml:space="preserve">Montáž stávající expanzní nádoby   </t>
  </si>
  <si>
    <t>7322193011</t>
  </si>
  <si>
    <t xml:space="preserve">Rozdělovač sdružený hydraulický -montáž   </t>
  </si>
  <si>
    <t>7321122251</t>
  </si>
  <si>
    <t xml:space="preserve">Rozdělovač sdružený hydraulický DN 50 závitový pro dvě topné větve DN40 a DN 50včetně tepelné izolace a nástěnné konzoly   </t>
  </si>
  <si>
    <t>732112225</t>
  </si>
  <si>
    <t xml:space="preserve">Demontáž rozdělovače nebo sběrače do DN 200   </t>
  </si>
  <si>
    <t>732110812</t>
  </si>
  <si>
    <t xml:space="preserve">Ústřední vytápění - strojovny   </t>
  </si>
  <si>
    <t>732</t>
  </si>
  <si>
    <t xml:space="preserve">Příplatek k přesunu hmot procentní 731 za zvětšený přesun do 500 m   </t>
  </si>
  <si>
    <t>998731293</t>
  </si>
  <si>
    <t xml:space="preserve">Přesun hmot procentní pro kotelny v objektech v do 6 m   </t>
  </si>
  <si>
    <t>998731201</t>
  </si>
  <si>
    <t xml:space="preserve">Odkouření - revize spalinové cesty   </t>
  </si>
  <si>
    <t>7318101021</t>
  </si>
  <si>
    <t xml:space="preserve">Odkouření - montáž   </t>
  </si>
  <si>
    <t>7318101020</t>
  </si>
  <si>
    <t xml:space="preserve">Odkouření -připojovací sada pro přívod spalovacího vzduchu   </t>
  </si>
  <si>
    <t>73181010192</t>
  </si>
  <si>
    <t xml:space="preserve">Odkouření - motorická spalinová klapkaDN 200 DN 200   </t>
  </si>
  <si>
    <t>73181010191</t>
  </si>
  <si>
    <t xml:space="preserve">Odkouření - trubka 1000mm DN 200   </t>
  </si>
  <si>
    <t>7318101019</t>
  </si>
  <si>
    <t xml:space="preserve">Odkouření - roura kouřovodu 2000mm DN 200   </t>
  </si>
  <si>
    <t>7318101018</t>
  </si>
  <si>
    <t xml:space="preserve">Odkouření - základní sada šachty DN 200   </t>
  </si>
  <si>
    <t>7318101017</t>
  </si>
  <si>
    <t xml:space="preserve">Odkouření - jednoduchý revizní kus DN 200   </t>
  </si>
  <si>
    <t>7318101016</t>
  </si>
  <si>
    <t xml:space="preserve">Odkouření - trubka 2000mm DN 160   </t>
  </si>
  <si>
    <t>7318101015</t>
  </si>
  <si>
    <t xml:space="preserve">Odkouření - trubka 1000mm DN 160   </t>
  </si>
  <si>
    <t>7318101013</t>
  </si>
  <si>
    <t xml:space="preserve">Odkouření - trubka 500mm DN 160   </t>
  </si>
  <si>
    <t>7318101014</t>
  </si>
  <si>
    <t xml:space="preserve">Odkouření - koleno 87o DN 160   </t>
  </si>
  <si>
    <t>7318101012</t>
  </si>
  <si>
    <t xml:space="preserve">Kaskádová spalinová sestava pro dva kotle DN   </t>
  </si>
  <si>
    <t>7318101011</t>
  </si>
  <si>
    <t xml:space="preserve">Vypuštění vody z kotle samospádem plocha kotle do 10 m2   </t>
  </si>
  <si>
    <t>731391812</t>
  </si>
  <si>
    <t xml:space="preserve">Demontáž hořáku na plynné nebo kapalné palivo výkon do 300 kW   </t>
  </si>
  <si>
    <t>731292812</t>
  </si>
  <si>
    <t xml:space="preserve">Revizní kniha plynové kotelny a místní provozní řád   </t>
  </si>
  <si>
    <t>7311396215</t>
  </si>
  <si>
    <t xml:space="preserve">Vybavení kotelny-hasící přístroj,bateriová svítilna,lékarnička,detektor na oxid uhelnatý, samozavírač dveří, štítky na dvěře   </t>
  </si>
  <si>
    <t>7311396214</t>
  </si>
  <si>
    <t>hod</t>
  </si>
  <si>
    <t xml:space="preserve">Topná zkouška   </t>
  </si>
  <si>
    <t>7311396213</t>
  </si>
  <si>
    <t xml:space="preserve">Uvedení a nastavení kaskádové regulace   </t>
  </si>
  <si>
    <t>73113962122</t>
  </si>
  <si>
    <t xml:space="preserve">Uvedení kotle do provozu-obhlídka před uvedením do provozu   </t>
  </si>
  <si>
    <t>73113962121</t>
  </si>
  <si>
    <t xml:space="preserve">Uvedení kotle do provozu   </t>
  </si>
  <si>
    <t>7311396212</t>
  </si>
  <si>
    <t>km</t>
  </si>
  <si>
    <t xml:space="preserve">Uvedení kotle do provozu-doprava technika   </t>
  </si>
  <si>
    <t>7311396211</t>
  </si>
  <si>
    <t xml:space="preserve">Sada hlídače tlaku 150-160   </t>
  </si>
  <si>
    <t>7311396210</t>
  </si>
  <si>
    <t xml:space="preserve">Pohon se škrtící klapkou DN 50   </t>
  </si>
  <si>
    <t>7311396209</t>
  </si>
  <si>
    <t xml:space="preserve">Rozšířovací modul 0-10V kaskádové regulace pro řízení pomocí nadřazené regulace   </t>
  </si>
  <si>
    <t>7311396208</t>
  </si>
  <si>
    <t xml:space="preserve">Neutralizační zařízení   </t>
  </si>
  <si>
    <t>7311396207</t>
  </si>
  <si>
    <t xml:space="preserve">Plynový filtr DN 1"   </t>
  </si>
  <si>
    <t>7311396206</t>
  </si>
  <si>
    <t xml:space="preserve">Plynový kulový kohout DN 1"   </t>
  </si>
  <si>
    <t>7311396205</t>
  </si>
  <si>
    <t xml:space="preserve">Plynová trubka DN 25 ke kotli o výkonu 80 kW   </t>
  </si>
  <si>
    <t>7311396204</t>
  </si>
  <si>
    <t xml:space="preserve">Kaskádová regulace pro řízení kotlů   </t>
  </si>
  <si>
    <t>7311396203</t>
  </si>
  <si>
    <t xml:space="preserve">Kotel stacionární kondenzační plně modulovaný  o výkonu 80 kw s nerezovým výměníkem, uzavřenou spalovací komorou, integrovaným předsměšovaným hořákem   </t>
  </si>
  <si>
    <t>7311396202</t>
  </si>
  <si>
    <t xml:space="preserve">Montáž kotle stacionárního na plynná paliva o výkonu do 80 kW   </t>
  </si>
  <si>
    <t>7311396201</t>
  </si>
  <si>
    <t xml:space="preserve">Demontáž kotle litinového E I 8 článků   </t>
  </si>
  <si>
    <t>7311008341</t>
  </si>
  <si>
    <t xml:space="preserve">Ústřední vytápění - kotelny   </t>
  </si>
  <si>
    <t>731</t>
  </si>
  <si>
    <t xml:space="preserve">Příplatek k přesunu hmot procentní 725 za zvětšený přesun do 100 m   </t>
  </si>
  <si>
    <t>998725292</t>
  </si>
  <si>
    <t xml:space="preserve">Přesun hmot procentní pro zařizovací předměty v objektech v do 6 m   </t>
  </si>
  <si>
    <t>998725201</t>
  </si>
  <si>
    <t xml:space="preserve">Demontáž ohřívač plynový tlakový do 200 litrů   </t>
  </si>
  <si>
    <t>7255308231</t>
  </si>
  <si>
    <t xml:space="preserve">Zdravotechnika - zařizovací předměty   </t>
  </si>
  <si>
    <t>725</t>
  </si>
  <si>
    <t xml:space="preserve">Příplatek k přesunu hmot procentní 724 za zvětšený přesun do 100 m   </t>
  </si>
  <si>
    <t>998724292</t>
  </si>
  <si>
    <t xml:space="preserve">Přesun hmot procentní pro strojní vybavení v objektech v do 6 m   </t>
  </si>
  <si>
    <t>998724201</t>
  </si>
  <si>
    <t xml:space="preserve">Aquamat - nádoba tlaková objemu 18 l s pryžovým vakem vertikálním   </t>
  </si>
  <si>
    <t>7242341071</t>
  </si>
  <si>
    <t xml:space="preserve">Montáž čerpadla cirkulačního - zpětná včetně šroubení   </t>
  </si>
  <si>
    <t>7241391011</t>
  </si>
  <si>
    <t xml:space="preserve">Demontáž čerpadel cirkulačních   </t>
  </si>
  <si>
    <t>7241228161</t>
  </si>
  <si>
    <t xml:space="preserve">Zdravotechnika - strojní vybavení   </t>
  </si>
  <si>
    <t>724</t>
  </si>
  <si>
    <t xml:space="preserve">Příplatek k přesunu hmot procentní 723 za zvětšený přesun do 100 m   </t>
  </si>
  <si>
    <t>998723292</t>
  </si>
  <si>
    <t xml:space="preserve">Přesun hmot procentní pro vnitřní plynovod v objektech v do 6 m   </t>
  </si>
  <si>
    <t>998723201</t>
  </si>
  <si>
    <t xml:space="preserve">Revize plynu a tlaková zkouška   </t>
  </si>
  <si>
    <t>7232311673</t>
  </si>
  <si>
    <t xml:space="preserve">Manometrická smyčka s trojcestným kohoutem   </t>
  </si>
  <si>
    <t>7232311672</t>
  </si>
  <si>
    <t xml:space="preserve">Manometr průměr 160mm 0-6 kPa   </t>
  </si>
  <si>
    <t>7232311671</t>
  </si>
  <si>
    <t xml:space="preserve">Kohout kulový přímý G 2 PN 42 do 185°C plnoprůtokový vnitřní závit těžká řada   </t>
  </si>
  <si>
    <t>723231167</t>
  </si>
  <si>
    <t xml:space="preserve">Kohout kulový přímý G 3/4 PN 42 do 185°C plnoprůtokový vnitřní závit těžká řada   </t>
  </si>
  <si>
    <t>723231163</t>
  </si>
  <si>
    <t xml:space="preserve">Kohout kulový přímý G 1/2 PN 42 do 185°C plnoprůtokový vnitřní závit těžká řada   </t>
  </si>
  <si>
    <t>723231162</t>
  </si>
  <si>
    <t xml:space="preserve">Ventil vzorkovací rohový G 1/2 PN 5 s vnějším závitem   </t>
  </si>
  <si>
    <t>723221302</t>
  </si>
  <si>
    <t xml:space="preserve">Filtr plynový DN 80 PN 16 do 300°C těleso uhlíková ocel s vypouštěcí přírubou   </t>
  </si>
  <si>
    <t>723214138</t>
  </si>
  <si>
    <t xml:space="preserve">Mezipřírubová uzavírací klapka DN 80   </t>
  </si>
  <si>
    <t>723212105</t>
  </si>
  <si>
    <t xml:space="preserve">Dvoucestný elektromagnetický ventil DN 80 přímo ovládaný bez proudu uzavřený   </t>
  </si>
  <si>
    <t>7232111241</t>
  </si>
  <si>
    <t xml:space="preserve">Navaření odbočky na potrubí plynovodní DN 80   </t>
  </si>
  <si>
    <t>723190919</t>
  </si>
  <si>
    <t xml:space="preserve">Výpustky plynovodní vedení a upevnění DN 20   </t>
  </si>
  <si>
    <t>723190252</t>
  </si>
  <si>
    <t xml:space="preserve">Přípojka plynovodní nerezová hadice G1/2 F x G1/2 F délky 100 cm spojovaná na závit   </t>
  </si>
  <si>
    <t>723190105</t>
  </si>
  <si>
    <t xml:space="preserve">Potrubí ocelové hladké černé bezešvé spojované svařováním tvářené za tepla D 89x3,6 mm   </t>
  </si>
  <si>
    <t>723150314</t>
  </si>
  <si>
    <t xml:space="preserve">Potrubí ocelové závitové černé bezešvé svařované běžné DN 25   </t>
  </si>
  <si>
    <t>723111204</t>
  </si>
  <si>
    <t xml:space="preserve">Potrubí ocelové závitové černé bezešvé svařované běžné DN 15   </t>
  </si>
  <si>
    <t>723111202</t>
  </si>
  <si>
    <t xml:space="preserve">Zdravotechnika - vnitřní plynovod   </t>
  </si>
  <si>
    <t>723</t>
  </si>
  <si>
    <t xml:space="preserve">Příplatek k přesunu hmot procentní 722 za zvětšený přesun do 100 m   </t>
  </si>
  <si>
    <t>998722292</t>
  </si>
  <si>
    <t xml:space="preserve">Přesun hmot procentní pro vnitřní vodovod v objektech v do 6 m   </t>
  </si>
  <si>
    <t>998722201</t>
  </si>
  <si>
    <t xml:space="preserve">Proplach a dezinfekce vodovodního potrubí do DN 80   </t>
  </si>
  <si>
    <t>722290234</t>
  </si>
  <si>
    <t xml:space="preserve">Zkouška těsnosti vodovodního potrubí závitového do DN 50   </t>
  </si>
  <si>
    <t>722290226</t>
  </si>
  <si>
    <t xml:space="preserve">Manometr včetně trojcestného kohoutu 0-10 bar   </t>
  </si>
  <si>
    <t>7222632061</t>
  </si>
  <si>
    <t xml:space="preserve">Vodoměr závitový jednovtokový suchoběžný do 100°C G 1/2 x 110 mm Qn 1,5 m3/h horizontální   </t>
  </si>
  <si>
    <t>722263206</t>
  </si>
  <si>
    <t xml:space="preserve">Filtr mosazný G 3/4 PN 16 do 120°C s 2x vnitřním závitem   </t>
  </si>
  <si>
    <t>722234264</t>
  </si>
  <si>
    <t xml:space="preserve">Kohout kulový přímý G 1 PN 42 do 185°C vnitřní závit s vypouštěním   </t>
  </si>
  <si>
    <t>722232063</t>
  </si>
  <si>
    <t xml:space="preserve">Kohout kulový přímý G 3/4 PN 42 do 185°C vnitřní závit s vypouštěním - před TN   </t>
  </si>
  <si>
    <t>722232062</t>
  </si>
  <si>
    <t xml:space="preserve">Kohout kulový přímý G 1 PN 42 do 185°C vnitřní závit   </t>
  </si>
  <si>
    <t>722232045</t>
  </si>
  <si>
    <t xml:space="preserve">Kohout kulový přímý G 3/4 PN 42 do 185°C vnitřní závit   </t>
  </si>
  <si>
    <t>722232044</t>
  </si>
  <si>
    <t xml:space="preserve">Ventil pojistný mosazný G 3/4 PN 6 do 100°C k bojleru s vnitřním x vnějším závitem - 8 bar   </t>
  </si>
  <si>
    <t>722231222</t>
  </si>
  <si>
    <t xml:space="preserve">Ventil zpětný mosazný G 1 PN 10 do 110°C se dvěma závity   </t>
  </si>
  <si>
    <t>722231074</t>
  </si>
  <si>
    <t xml:space="preserve">Ventil zpětný mosazný G 3/4 PN 10 do 110°C se dvěma závity   </t>
  </si>
  <si>
    <t>722231073</t>
  </si>
  <si>
    <t xml:space="preserve">Kohout plnicí nebo vypouštěcí G 1/2 PN 10 s jedním závitem   </t>
  </si>
  <si>
    <t>722224115</t>
  </si>
  <si>
    <t xml:space="preserve">Ochrana vodovodního potrubí přilepenými termoizolačními trubicemi z PE tl do 25 mm DN do 45 mm   </t>
  </si>
  <si>
    <t>722181252</t>
  </si>
  <si>
    <t xml:space="preserve">Ochrana vodovodního potrubí přilepenými termoizolačními trubicemi z PE tl do 9 mm DN do 45 mm   </t>
  </si>
  <si>
    <t>722181222</t>
  </si>
  <si>
    <t xml:space="preserve">Potrubí vodovodní plastové PPR svar polyfuze PN 20 D 32 x5,4 mm   </t>
  </si>
  <si>
    <t>722174024</t>
  </si>
  <si>
    <t xml:space="preserve">Potrubí vodovodní plastové PPR svar polyfuze PN 20 D 25 x 4,2 mm   </t>
  </si>
  <si>
    <t>722174023</t>
  </si>
  <si>
    <t xml:space="preserve">Potrubí vodovodní plastové PPR svar polyfuze PN 16 D 32 x 4,4 mm   </t>
  </si>
  <si>
    <t>722174004</t>
  </si>
  <si>
    <t xml:space="preserve">Potrubí vodovodní plastové PPR svar polyfuze PN 16 D 25 x 3,5 mm   </t>
  </si>
  <si>
    <t>722174003</t>
  </si>
  <si>
    <t xml:space="preserve">Zdravotechnika - vnitřní vodovod   </t>
  </si>
  <si>
    <t>722</t>
  </si>
  <si>
    <t xml:space="preserve">Příplatek k přesunu hmot procentní 713 za zvětšený přesun do 100 m   </t>
  </si>
  <si>
    <t>998713292</t>
  </si>
  <si>
    <t xml:space="preserve">Přesun hmot procentní pro izolace tepelné v objektech v do 6 m   </t>
  </si>
  <si>
    <t>998713201</t>
  </si>
  <si>
    <t xml:space="preserve">AL páska - 50 m   </t>
  </si>
  <si>
    <t>7134632121</t>
  </si>
  <si>
    <t xml:space="preserve">pouzdro izolační potrubní s jednostrannou Al fólií max. 250/100 °C 76/60 mm   </t>
  </si>
  <si>
    <t>63154032</t>
  </si>
  <si>
    <t xml:space="preserve">pouzdro izolační potrubní s jednostrannou Al fólií max. 250/100 °C 60/50 mm   </t>
  </si>
  <si>
    <t>63154605</t>
  </si>
  <si>
    <t xml:space="preserve">pouzdro izolační potrubní s jednostrannou Al fólií max. 250/100 °C 48/50 mm   </t>
  </si>
  <si>
    <t>63154604</t>
  </si>
  <si>
    <t xml:space="preserve">pouzdro izolační potrubní s jednostrannou Al fólií max. 250/100 °C 42/40 mm   </t>
  </si>
  <si>
    <t>63154573</t>
  </si>
  <si>
    <t xml:space="preserve">Montáž izolace tepelné potrubí potrubními pouzdry s Al fólií staženými Al páskou 1x D do 100 mm   </t>
  </si>
  <si>
    <t>713463212</t>
  </si>
  <si>
    <t xml:space="preserve">Montáž izolace tepelné potrubí potrubními pouzdry s Al fólií staženými Al páskou 1x D do 50 mm   </t>
  </si>
  <si>
    <t>713463211</t>
  </si>
  <si>
    <t xml:space="preserve">Odstanění izolace tepelné potrubí pásy nebo rohožemi s AL fólií staženými drátem tl přes 50 mm   </t>
  </si>
  <si>
    <t>713410833</t>
  </si>
  <si>
    <t xml:space="preserve">Izolace tepelné   </t>
  </si>
  <si>
    <t>713</t>
  </si>
  <si>
    <t xml:space="preserve">Práce a dodávky PSV   </t>
  </si>
  <si>
    <t>Cena celkem</t>
  </si>
  <si>
    <t>Cena jednotková</t>
  </si>
  <si>
    <t>Množství celkem</t>
  </si>
  <si>
    <t>Kód položky</t>
  </si>
  <si>
    <t>Č.</t>
  </si>
  <si>
    <t>Datum:   27. 11. 2019</t>
  </si>
  <si>
    <t>Místo:   Hradec Králové</t>
  </si>
  <si>
    <t>Zpracoval:   ing.Josef Fabián</t>
  </si>
  <si>
    <t xml:space="preserve">Zhotovitel:   </t>
  </si>
  <si>
    <t xml:space="preserve">Objednatel:   Česká rozhlas Praha </t>
  </si>
  <si>
    <t>Objekt:   Vytápění, zdravotní technika a plyn</t>
  </si>
  <si>
    <t>Stavba:   PD na obnovu topného zařízení v objektu ČR, Havlíčkova 292, Hradec Králové</t>
  </si>
  <si>
    <t xml:space="preserve">ROZPOČET  </t>
  </si>
  <si>
    <t>Cena za ks</t>
  </si>
  <si>
    <t>m.j.</t>
  </si>
  <si>
    <t>ŘÍDÍCÍ SYSTÉM (DT1)</t>
  </si>
  <si>
    <t>PXC50-E.D</t>
  </si>
  <si>
    <t>Podstanice 52 I/O, BACnet/IP</t>
  </si>
  <si>
    <t>ks</t>
  </si>
  <si>
    <t>PXM20-E</t>
  </si>
  <si>
    <t>Ovládací panel pro podstanice PX, Ethernet</t>
  </si>
  <si>
    <t>TXS1.12F10</t>
  </si>
  <si>
    <t>Napájecí modul 1.2 A,  pojistka 10A</t>
  </si>
  <si>
    <t>TXS1.EF10</t>
  </si>
  <si>
    <t>Sběrnicový modul,  pojistka 10A</t>
  </si>
  <si>
    <t>TXM1.8U</t>
  </si>
  <si>
    <t>Univerzální modul, 8 I/O</t>
  </si>
  <si>
    <t>TXM1.16D</t>
  </si>
  <si>
    <t>Modul digitálních vstupů, 16 I/O</t>
  </si>
  <si>
    <t>TXM1.6R</t>
  </si>
  <si>
    <t>Modul digitálních výstupů, 6 I/O</t>
  </si>
  <si>
    <t>TXA1.K12</t>
  </si>
  <si>
    <t>Adresovací kolíčky   1 ... 12, + resetovací (2x)</t>
  </si>
  <si>
    <t>TXA1.LA4</t>
  </si>
  <si>
    <t>Popisné štítky, A4</t>
  </si>
  <si>
    <t>IES-150B - SWITCH</t>
  </si>
  <si>
    <t>Průmyslový switch 5x10/100TX (RJ-45), neřízený, rozšířený rozsah prac.teploty</t>
  </si>
  <si>
    <t>VYTVOŘENÍ APLIKAČNÍHO SOFTWARE CENTRÁLY</t>
  </si>
  <si>
    <t>db</t>
  </si>
  <si>
    <t>GD04K</t>
  </si>
  <si>
    <t>UNIVERZÁLNÍ DÁLKOVÉ OVLÁDÁNÍ PO SÍTI GSM (SIM-KARTA BUDE DODÁN A INVESTOREM)</t>
  </si>
  <si>
    <t>GD04A</t>
  </si>
  <si>
    <t>ZÁLOHOVACÍ MODUL PRO GD04</t>
  </si>
  <si>
    <t>BP12</t>
  </si>
  <si>
    <t>SÍŤOVÝ ZDROJ 12V DC / 400mA SE ZÁLOŽNÍM AKUMULÁTOREM</t>
  </si>
  <si>
    <t>AN05</t>
  </si>
  <si>
    <t>PRUTOVÁ GSM ANTÉNA PRO GD04K, MAGNETICKÉ UCHYCENÍ, DÉLKA KABELU 3 m</t>
  </si>
  <si>
    <t>PERIFERIE</t>
  </si>
  <si>
    <t>QAC22</t>
  </si>
  <si>
    <r>
      <rPr>
        <sz val="10"/>
        <rFont val="Arial Narrow"/>
        <family val="2"/>
      </rPr>
      <t xml:space="preserve">VENKOVNÍ TEPLOTNÍ ČIDLO Ni1000 – </t>
    </r>
    <r>
      <rPr>
        <b/>
        <sz val="10"/>
        <rFont val="Arial Narrow"/>
        <family val="2"/>
      </rPr>
      <t>TES1</t>
    </r>
  </si>
  <si>
    <t>QAA24</t>
  </si>
  <si>
    <r>
      <rPr>
        <sz val="10"/>
        <rFont val="Arial Narrow"/>
        <family val="2"/>
      </rPr>
      <t xml:space="preserve">PROSTOROVÉ TEPLOTNÍ ČIDLO Ni1000 – </t>
    </r>
    <r>
      <rPr>
        <b/>
        <sz val="10"/>
        <rFont val="Arial Narrow"/>
        <family val="2"/>
      </rPr>
      <t>TIK1</t>
    </r>
  </si>
  <si>
    <t>SE-22D</t>
  </si>
  <si>
    <r>
      <rPr>
        <sz val="10"/>
        <rFont val="Arial Narrow"/>
        <family val="2"/>
      </rPr>
      <t xml:space="preserve">DETEKTOR - hořlavé plyny (katalytický senzor), 2 poplachové stupně, 2x výstupní relé (ALARM 1+ ALARM2+ FAULT),  programovatelný, tlačítko RESET, 24Vss, IP65 – KALIBRACE CH4 – </t>
    </r>
    <r>
      <rPr>
        <b/>
        <sz val="10"/>
        <rFont val="Arial Narrow"/>
        <family val="2"/>
      </rPr>
      <t>SG1</t>
    </r>
  </si>
  <si>
    <t>159E-CO</t>
  </si>
  <si>
    <r>
      <rPr>
        <sz val="10"/>
        <rFont val="Arial Narrow"/>
        <family val="2"/>
      </rPr>
      <t>DETEKTOR - CO,</t>
    </r>
    <r>
      <rPr>
        <sz val="10"/>
        <color rgb="FF000000"/>
        <rFont val="Arial Narrow"/>
        <family val="2"/>
      </rPr>
      <t xml:space="preserve"> 2 poplachové stupně, 3x výstupní relé, FAULT, LED, zpožďovač, napájení 24Vss, AL pouzdro - IP 64 – PRVOTVÍ KALIBRACE CO – </t>
    </r>
    <r>
      <rPr>
        <b/>
        <sz val="10"/>
        <color rgb="FF000000"/>
        <rFont val="Arial Narrow"/>
        <family val="2"/>
      </rPr>
      <t>SG2</t>
    </r>
  </si>
  <si>
    <r>
      <rPr>
        <sz val="10"/>
        <rFont val="Arial Narrow"/>
        <family val="2"/>
      </rPr>
      <t xml:space="preserve">BEZPEČNOSTNÍ TLAČÍTKO (KOMPLET) – </t>
    </r>
    <r>
      <rPr>
        <b/>
        <sz val="10"/>
        <rFont val="Arial Narrow"/>
        <family val="2"/>
      </rPr>
      <t>SB1</t>
    </r>
  </si>
  <si>
    <t>QAE2120.010</t>
  </si>
  <si>
    <r>
      <rPr>
        <sz val="10"/>
        <rFont val="Arial Narrow"/>
        <family val="2"/>
      </rPr>
      <t xml:space="preserve">PONORNÉ TEPLOTNÍ ČIDLO Ni1000 – </t>
    </r>
    <r>
      <rPr>
        <b/>
        <sz val="10"/>
        <rFont val="Arial Narrow"/>
        <family val="2"/>
      </rPr>
      <t>TK1, TK2, TKN1, TKZ1</t>
    </r>
  </si>
  <si>
    <t>QAZ.100JIMKA</t>
  </si>
  <si>
    <r>
      <rPr>
        <sz val="10"/>
        <rFont val="Arial Narrow"/>
        <family val="2"/>
      </rPr>
      <t xml:space="preserve">OCHRANNÁ JÍMKA 100mm – </t>
    </r>
    <r>
      <rPr>
        <b/>
        <sz val="10"/>
        <color rgb="FF000000"/>
        <rFont val="Arial Narrow"/>
        <family val="2"/>
      </rPr>
      <t>TK1, TK2, TKN1, TKZ1</t>
    </r>
  </si>
  <si>
    <t>ZVA82.3</t>
  </si>
  <si>
    <r>
      <rPr>
        <sz val="10"/>
        <rFont val="Arial Narrow"/>
        <family val="2"/>
      </rPr>
      <t xml:space="preserve">ČIDLO ZAPLAVENÍ, 24V – </t>
    </r>
    <r>
      <rPr>
        <b/>
        <sz val="10"/>
        <rFont val="Arial Narrow"/>
        <family val="2"/>
      </rPr>
      <t>SHL1</t>
    </r>
  </si>
  <si>
    <r>
      <rPr>
        <sz val="10"/>
        <rFont val="Arial Narrow"/>
        <family val="2"/>
      </rPr>
      <t xml:space="preserve">REGULÁTOR TLAKU 63-630 kPa – </t>
    </r>
    <r>
      <rPr>
        <b/>
        <sz val="10"/>
        <rFont val="Arial Narrow"/>
        <family val="2"/>
      </rPr>
      <t>BPH1</t>
    </r>
  </si>
  <si>
    <r>
      <rPr>
        <sz val="10"/>
        <rFont val="Arial Narrow"/>
        <family val="2"/>
      </rPr>
      <t xml:space="preserve">SMYČKA + KOHOUT – </t>
    </r>
    <r>
      <rPr>
        <b/>
        <sz val="10"/>
        <rFont val="Arial Narrow"/>
        <family val="2"/>
      </rPr>
      <t>BPH1</t>
    </r>
  </si>
  <si>
    <t>VXG44.20-6,3</t>
  </si>
  <si>
    <r>
      <rPr>
        <sz val="10"/>
        <rFont val="Arial Narrow"/>
        <family val="2"/>
      </rPr>
      <t xml:space="preserve">TROJCESTNÝ SMĚŠ. VENTIL DN20, KV6,3 - </t>
    </r>
    <r>
      <rPr>
        <b/>
        <sz val="10"/>
        <rFont val="Arial Narrow"/>
        <family val="2"/>
      </rPr>
      <t>SRVT2</t>
    </r>
  </si>
  <si>
    <t>ALG203</t>
  </si>
  <si>
    <r>
      <rPr>
        <sz val="10"/>
        <rFont val="Arial Narrow"/>
        <family val="2"/>
      </rPr>
      <t xml:space="preserve">ZÁVITOVÉ ŠROUBENÍ S PLOCHÝM TĚSNĚNÍM, TEMPEROVANÁ LITINA – </t>
    </r>
    <r>
      <rPr>
        <b/>
        <sz val="10"/>
        <rFont val="Arial Narrow"/>
        <family val="2"/>
      </rPr>
      <t>SRVT2</t>
    </r>
  </si>
  <si>
    <t>VXG44.25-10</t>
  </si>
  <si>
    <r>
      <rPr>
        <sz val="10"/>
        <rFont val="Arial Narrow"/>
        <family val="2"/>
      </rPr>
      <t xml:space="preserve">TROJCESTNÝ SMĚŠ. VENTIL DN25, KV10 - </t>
    </r>
    <r>
      <rPr>
        <b/>
        <sz val="10"/>
        <rFont val="Arial Narrow"/>
        <family val="2"/>
      </rPr>
      <t>SRVT3</t>
    </r>
  </si>
  <si>
    <t>ALG253</t>
  </si>
  <si>
    <r>
      <rPr>
        <sz val="10"/>
        <rFont val="Arial Narrow"/>
        <family val="2"/>
      </rPr>
      <t xml:space="preserve">ZÁVITOVÉ ŠROUBENÍ S PLOCHÝM TĚSNĚNÍM, TEMPEROVANÁ LITINA – </t>
    </r>
    <r>
      <rPr>
        <b/>
        <sz val="10"/>
        <rFont val="Arial Narrow"/>
        <family val="2"/>
      </rPr>
      <t>SRVT3</t>
    </r>
  </si>
  <si>
    <t>SSC61</t>
  </si>
  <si>
    <r>
      <rPr>
        <sz val="10"/>
        <rFont val="Arial Narrow"/>
        <family val="2"/>
      </rPr>
      <t xml:space="preserve">SERVOPOHON 24V 0-10V SIG. 300N – </t>
    </r>
    <r>
      <rPr>
        <b/>
        <sz val="10"/>
        <rFont val="Arial Narrow"/>
        <family val="2"/>
      </rPr>
      <t>SRVT2, SRVT3</t>
    </r>
  </si>
  <si>
    <t>QAD22</t>
  </si>
  <si>
    <r>
      <rPr>
        <sz val="10"/>
        <rFont val="Arial Narrow"/>
        <family val="2"/>
      </rPr>
      <t xml:space="preserve">PŘÍLOŽNÉ TEPLOTNÍ ČIDLO Ni1000 – </t>
    </r>
    <r>
      <rPr>
        <b/>
        <sz val="10"/>
        <rFont val="Arial Narrow"/>
        <family val="2"/>
      </rPr>
      <t>TV2, TV3</t>
    </r>
  </si>
  <si>
    <t>QAP22</t>
  </si>
  <si>
    <r>
      <rPr>
        <sz val="10"/>
        <rFont val="Arial Narrow"/>
        <family val="2"/>
      </rPr>
      <t xml:space="preserve">KABELOVÉ TEPLOTNÍ ČIDLO Ni1000 – </t>
    </r>
    <r>
      <rPr>
        <b/>
        <sz val="10"/>
        <rFont val="Arial Narrow"/>
        <family val="2"/>
      </rPr>
      <t>TUV1</t>
    </r>
  </si>
  <si>
    <r>
      <rPr>
        <sz val="10"/>
        <rFont val="Arial Narrow"/>
        <family val="2"/>
      </rPr>
      <t xml:space="preserve">TERMOSTAT 30-90 stC KAPIL. - </t>
    </r>
    <r>
      <rPr>
        <b/>
        <sz val="10"/>
        <rFont val="Arial Narrow"/>
        <family val="2"/>
      </rPr>
      <t>HTUV1</t>
    </r>
  </si>
  <si>
    <t>ROZVADĚČ  DT1</t>
  </si>
  <si>
    <t xml:space="preserve">WST1208300 </t>
  </si>
  <si>
    <t>ROZVADĚČ 1200x800x300+ÚCHYTY</t>
  </si>
  <si>
    <t>VÝVODKA PG.. S MATICÍ</t>
  </si>
  <si>
    <t>LTS25A</t>
  </si>
  <si>
    <t>Vypínač LTS25A, 3.pól., červený, 25A, panel</t>
  </si>
  <si>
    <t>ZÁSUVKA SOKLOVÁ 230V</t>
  </si>
  <si>
    <t>SB115</t>
  </si>
  <si>
    <t>SVÍTIDLO 15W S VYPÍNAČEM</t>
  </si>
  <si>
    <t>SVODIČ PŘEPĚTÍ COMBTEC BC TNS 275/12,5 VČETNĚ SIGNALIZACE</t>
  </si>
  <si>
    <t>DF10A</t>
  </si>
  <si>
    <t xml:space="preserve">SALTEK OCHRANA DA-275 DF 10A </t>
  </si>
  <si>
    <t>LP822006</t>
  </si>
  <si>
    <t>TRANSFORMÁTOR 230/24 65VA</t>
  </si>
  <si>
    <t xml:space="preserve">DR-100-24 </t>
  </si>
  <si>
    <t xml:space="preserve">SÍŤOVÝ ZDROJ SPÍNANÝ, 100W, 88÷264V~/24V/4.2A=, NA DIN35 </t>
  </si>
  <si>
    <t>B16/1</t>
  </si>
  <si>
    <t>JISTIČ 16A 1POL.</t>
  </si>
  <si>
    <t>B10/1</t>
  </si>
  <si>
    <t>JISTIČ 10A 1POL.</t>
  </si>
  <si>
    <t>B6/1</t>
  </si>
  <si>
    <t>JISTIČ 6A 1POL.</t>
  </si>
  <si>
    <t>BM900001</t>
  </si>
  <si>
    <t>POMOCNÝ KONT.</t>
  </si>
  <si>
    <t>LSD01233</t>
  </si>
  <si>
    <t>STYKAČ LSD-12A, 5,5kW/400V, AC230V/50/60Hz</t>
  </si>
  <si>
    <t>R20-20 230</t>
  </si>
  <si>
    <t>STYKAČ 20A INSTALAČNÍ 2POL.</t>
  </si>
  <si>
    <t>PT570730</t>
  </si>
  <si>
    <t>MINIATURNÍ RELÉ PT, CÍVKA 230V AC</t>
  </si>
  <si>
    <t>YPT78704</t>
  </si>
  <si>
    <t>PATICE, 4 PÓL.,6A</t>
  </si>
  <si>
    <t>MM229015</t>
  </si>
  <si>
    <t>AKUSTICKÝ HLÁSIČ</t>
  </si>
  <si>
    <t>MM229025</t>
  </si>
  <si>
    <t>BZUČÁK, NEPŘERUŠOVANÝ TÓN 10-30V AC/DC</t>
  </si>
  <si>
    <t>MM216855</t>
  </si>
  <si>
    <t>OVLÁDAČ 2-POLOHOVY, S ARETACÍ ČERNÝ I-0, OTOČNÝ</t>
  </si>
  <si>
    <t>MM216374</t>
  </si>
  <si>
    <t>UPEVŇOVACÍ ADAPTÉR 3 POZICE</t>
  </si>
  <si>
    <t>MM216376</t>
  </si>
  <si>
    <t>ZAPÍNACÍ KONTAKT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</si>
  <si>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</si>
  <si>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</si>
  <si>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</si>
  <si>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</si>
  <si>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</si>
  <si>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</si>
  <si>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</si>
  <si>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</si>
  <si>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MM216863</t>
  </si>
  <si>
    <t>OVLÁDAČ 3-POLOHOVY, S ARETACÍ ČERNÝ I-0-II, OTOČNÝ</t>
  </si>
  <si>
    <t>IK110004--</t>
  </si>
  <si>
    <t>SVORKA ŘADOVÁ 4mm2</t>
  </si>
  <si>
    <t>SFR.4</t>
  </si>
  <si>
    <t>POJISTKOVÁ SVORKA</t>
  </si>
  <si>
    <t>POMOCNÝ MATERIÁL</t>
  </si>
  <si>
    <t>VÝROBA ROZVADĚČE</t>
  </si>
  <si>
    <t>ÚPRAVA A DOPLNĚNÍ STÁVAJÍCÍHO ROZVADĚČE SILNOPROUD (ODJIŠTĚNÍ EL. OHŘEVU TUV)</t>
  </si>
  <si>
    <t>MONTÁŽNÍ PRÁCE NA ROZVADĚČI SILNOPROUD</t>
  </si>
  <si>
    <t>MONTÁŽ VČETNĚ DODÁVKY KABELŮ A KABELOVÝCH TRAS</t>
  </si>
  <si>
    <t>kabel CYKY 3x2,5</t>
  </si>
  <si>
    <t>kabel CYKY 3x1,5</t>
  </si>
  <si>
    <t>kabel JYTY 4x1</t>
  </si>
  <si>
    <t>POKLÁDKA KABELŮ</t>
  </si>
  <si>
    <t>VODIČ CY6 ŽLUTOZEL.</t>
  </si>
  <si>
    <t>NAPOJENÍ  A OZNAČENÍ KABELŮ</t>
  </si>
  <si>
    <t>OSAZENÍ PERIFERIÍ</t>
  </si>
  <si>
    <t>KOVOVÉ KABELOVÉ ŽLABY 125x100 VČETNĚ KONSTRUKČNÍCH DÍLŮ NA ZEĎ</t>
  </si>
  <si>
    <t>KOVOVÉ KABELOVÉ ŽLABY 62x50 VČETNĚ KONSTRUKČNÍCH DÍLŮ NA ZEĎ</t>
  </si>
  <si>
    <t>LIŠTA VKLÁDACÍ PVC 40x40</t>
  </si>
  <si>
    <t>LIŠTA VKLÁDACÍ PVC 20x20</t>
  </si>
  <si>
    <t>TRUBKA OHEBNÁ PVC P35</t>
  </si>
  <si>
    <t>DROBNÝ INSTALAČNÍ MATERIÁL</t>
  </si>
  <si>
    <t>OSTATNÍ MONTÁŽNÍ PRÁCE MaR</t>
  </si>
  <si>
    <t>DOPRAVA</t>
  </si>
  <si>
    <t>REVIZE</t>
  </si>
  <si>
    <t>OŽIVENÍ A ZKUŠEBNÍ PROVOZ</t>
  </si>
  <si>
    <t>ZAŠKOLENÍ OBSLUHY</t>
  </si>
  <si>
    <t>PROJEKTOVÁ DOKUMENTACE (VÝROBNÍ DOKUMENTACE, DSPS)</t>
  </si>
  <si>
    <t>CELKEM bez DPH</t>
  </si>
  <si>
    <t>NUTNO VYPLNIT VŠECHNA ZELENÁ POLE</t>
  </si>
  <si>
    <t>SUMA SE PŘENESE AUTOMATICKY Z TABULKY ZTI</t>
  </si>
  <si>
    <t>SUMA SE PŘENESE AUTOMATICKY Z TABULKY MaR</t>
  </si>
  <si>
    <t>SUMA SE PŘENESE AUTOMATICKY</t>
  </si>
  <si>
    <t>Objekt:   MaR</t>
  </si>
  <si>
    <t xml:space="preserve">Ohřívák vody o objemu 300 l včetně tepelné izolace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</si>
</sst>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  <numFmt numFmtId="169" formatCode="#,##0.00;\-#,##0.00"/>
    <numFmt numFmtId="170" formatCode="#,##0;\-#,##0"/>
    <numFmt numFmtId="171" formatCode="#,##0.00&quot; Kč&quot;"/>
    <numFmt numFmtId="172" formatCode="\ * #,##0&quot; Kč &quot;;\-* #,##0&quot; Kč &quot;;\ * &quot;- Kč &quot;;@\ "/>
    <numFmt numFmtId="173" formatCode="#,##0.00&quot; Kč&quot;;\-#,##0.00&quot; Kč&quot;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name val="MS Sans Serif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color indexed="1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9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 locked="0"/>
    </xf>
    <xf numFmtId="0" fontId="1" fillId="0" borderId="0">
      <alignment/>
      <protection/>
    </xf>
    <xf numFmtId="172" fontId="3" fillId="0" borderId="0" applyProtection="0">
      <alignment/>
    </xf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40" fillId="0" borderId="0" xfId="21" applyFont="1" applyAlignment="1" applyProtection="1">
      <alignment horizontal="left"/>
      <protection/>
    </xf>
    <xf numFmtId="0" fontId="41" fillId="4" borderId="21" xfId="21" applyFont="1" applyFill="1" applyBorder="1" applyAlignment="1" applyProtection="1">
      <alignment horizontal="center" vertical="center" wrapText="1"/>
      <protection/>
    </xf>
    <xf numFmtId="168" fontId="21" fillId="0" borderId="0" xfId="21" applyNumberFormat="1" applyFont="1" applyAlignment="1" applyProtection="1">
      <alignment horizontal="right" vertical="top"/>
      <protection/>
    </xf>
    <xf numFmtId="0" fontId="21" fillId="0" borderId="0" xfId="21" applyFont="1" applyAlignment="1" applyProtection="1">
      <alignment horizontal="left"/>
      <protection/>
    </xf>
    <xf numFmtId="0" fontId="21" fillId="0" borderId="0" xfId="21" applyFont="1" applyAlignment="1" applyProtection="1">
      <alignment horizontal="left" vertical="top" wrapText="1"/>
      <protection/>
    </xf>
    <xf numFmtId="169" fontId="40" fillId="0" borderId="0" xfId="21" applyNumberFormat="1" applyFont="1" applyAlignment="1" applyProtection="1">
      <alignment horizontal="right" vertical="top"/>
      <protection/>
    </xf>
    <xf numFmtId="168" fontId="0" fillId="0" borderId="0" xfId="21" applyNumberFormat="1" applyFont="1" applyAlignment="1" applyProtection="1">
      <alignment horizontal="right" vertical="top"/>
      <protection/>
    </xf>
    <xf numFmtId="0" fontId="40" fillId="0" borderId="0" xfId="21" applyFont="1" applyAlignment="1" applyProtection="1">
      <alignment horizontal="left" vertical="top" wrapText="1"/>
      <protection/>
    </xf>
    <xf numFmtId="0" fontId="33" fillId="0" borderId="0" xfId="21" applyFont="1" applyAlignment="1" applyProtection="1">
      <alignment horizontal="left" vertical="top" wrapText="1"/>
      <protection/>
    </xf>
    <xf numFmtId="170" fontId="33" fillId="0" borderId="0" xfId="21" applyNumberFormat="1" applyFont="1" applyAlignment="1" applyProtection="1">
      <alignment horizontal="center" vertical="top"/>
      <protection/>
    </xf>
    <xf numFmtId="0" fontId="42" fillId="0" borderId="0" xfId="21" applyFont="1" applyAlignment="1" applyProtection="1">
      <alignment horizontal="left"/>
      <protection/>
    </xf>
    <xf numFmtId="0" fontId="42" fillId="0" borderId="0" xfId="21" applyFont="1" applyAlignment="1" applyProtection="1">
      <alignment horizontal="left" vertical="center"/>
      <protection/>
    </xf>
    <xf numFmtId="0" fontId="45" fillId="0" borderId="22" xfId="22" applyFont="1" applyBorder="1" applyAlignment="1" applyProtection="1">
      <alignment horizontal="left" vertical="center" wrapText="1"/>
      <protection/>
    </xf>
    <xf numFmtId="0" fontId="44" fillId="0" borderId="22" xfId="22" applyFont="1" applyBorder="1" applyAlignment="1" applyProtection="1">
      <alignment horizontal="left" vertical="center" wrapText="1"/>
      <protection/>
    </xf>
    <xf numFmtId="172" fontId="44" fillId="5" borderId="22" xfId="23" applyFont="1" applyFill="1" applyBorder="1" applyAlignment="1" applyProtection="1">
      <alignment horizontal="left" vertical="center" wrapText="1"/>
      <protection/>
    </xf>
    <xf numFmtId="0" fontId="45" fillId="5" borderId="22" xfId="22" applyFont="1" applyFill="1" applyBorder="1" applyAlignment="1" applyProtection="1">
      <alignment horizontal="left" vertical="center" wrapText="1"/>
      <protection/>
    </xf>
    <xf numFmtId="4" fontId="21" fillId="6" borderId="23" xfId="0" applyNumberFormat="1" applyFont="1" applyFill="1" applyBorder="1" applyAlignment="1" applyProtection="1">
      <alignment vertical="center"/>
      <protection locked="0"/>
    </xf>
    <xf numFmtId="4" fontId="8" fillId="6" borderId="0" xfId="0" applyNumberFormat="1" applyFont="1" applyFill="1" applyAlignment="1" applyProtection="1">
      <alignment vertical="center"/>
      <protection locked="0"/>
    </xf>
    <xf numFmtId="169" fontId="0" fillId="6" borderId="21" xfId="21" applyNumberFormat="1" applyFont="1" applyFill="1" applyBorder="1" applyAlignment="1" applyProtection="1">
      <alignment horizontal="right"/>
      <protection locked="0"/>
    </xf>
    <xf numFmtId="169" fontId="38" fillId="6" borderId="21" xfId="21" applyNumberFormat="1" applyFont="1" applyFill="1" applyBorder="1" applyAlignment="1" applyProtection="1">
      <alignment horizontal="right"/>
      <protection locked="0"/>
    </xf>
    <xf numFmtId="0" fontId="36" fillId="0" borderId="0" xfId="21" applyAlignment="1" applyProtection="1">
      <alignment horizontal="left" vertical="top"/>
      <protection/>
    </xf>
    <xf numFmtId="0" fontId="33" fillId="6" borderId="24" xfId="0" applyFont="1" applyFill="1" applyBorder="1" applyAlignment="1" applyProtection="1">
      <alignment vertical="center"/>
      <protection/>
    </xf>
    <xf numFmtId="0" fontId="0" fillId="6" borderId="25" xfId="0" applyFont="1" applyFill="1" applyBorder="1" applyAlignment="1" applyProtection="1">
      <alignment vertical="center"/>
      <protection/>
    </xf>
    <xf numFmtId="0" fontId="0" fillId="6" borderId="26" xfId="0" applyFont="1" applyFill="1" applyBorder="1" applyAlignment="1" applyProtection="1">
      <alignment vertical="center"/>
      <protection/>
    </xf>
    <xf numFmtId="170" fontId="39" fillId="0" borderId="0" xfId="21" applyNumberFormat="1" applyFont="1" applyAlignment="1" applyProtection="1">
      <alignment horizontal="center"/>
      <protection/>
    </xf>
    <xf numFmtId="0" fontId="39" fillId="0" borderId="0" xfId="21" applyFont="1" applyAlignment="1" applyProtection="1">
      <alignment horizontal="left" wrapText="1"/>
      <protection/>
    </xf>
    <xf numFmtId="168" fontId="39" fillId="0" borderId="0" xfId="21" applyNumberFormat="1" applyFont="1" applyAlignment="1" applyProtection="1">
      <alignment horizontal="right"/>
      <protection/>
    </xf>
    <xf numFmtId="169" fontId="39" fillId="0" borderId="0" xfId="21" applyNumberFormat="1" applyFont="1" applyAlignment="1" applyProtection="1">
      <alignment horizontal="right"/>
      <protection/>
    </xf>
    <xf numFmtId="170" fontId="37" fillId="0" borderId="0" xfId="21" applyNumberFormat="1" applyFont="1" applyAlignment="1" applyProtection="1">
      <alignment horizontal="center"/>
      <protection/>
    </xf>
    <xf numFmtId="0" fontId="37" fillId="0" borderId="0" xfId="21" applyFont="1" applyAlignment="1" applyProtection="1">
      <alignment horizontal="left" wrapText="1"/>
      <protection/>
    </xf>
    <xf numFmtId="168" fontId="37" fillId="0" borderId="0" xfId="21" applyNumberFormat="1" applyFont="1" applyAlignment="1" applyProtection="1">
      <alignment horizontal="right"/>
      <protection/>
    </xf>
    <xf numFmtId="169" fontId="37" fillId="0" borderId="0" xfId="21" applyNumberFormat="1" applyFont="1" applyAlignment="1" applyProtection="1">
      <alignment horizontal="right"/>
      <protection/>
    </xf>
    <xf numFmtId="170" fontId="0" fillId="0" borderId="21" xfId="21" applyNumberFormat="1" applyFont="1" applyBorder="1" applyAlignment="1" applyProtection="1">
      <alignment horizontal="center"/>
      <protection/>
    </xf>
    <xf numFmtId="0" fontId="0" fillId="0" borderId="21" xfId="21" applyFont="1" applyBorder="1" applyAlignment="1" applyProtection="1">
      <alignment horizontal="left" wrapText="1"/>
      <protection/>
    </xf>
    <xf numFmtId="168" fontId="0" fillId="0" borderId="21" xfId="21" applyNumberFormat="1" applyFont="1" applyBorder="1" applyAlignment="1" applyProtection="1">
      <alignment horizontal="right"/>
      <protection/>
    </xf>
    <xf numFmtId="169" fontId="0" fillId="0" borderId="21" xfId="21" applyNumberFormat="1" applyFont="1" applyBorder="1" applyAlignment="1" applyProtection="1">
      <alignment horizontal="right"/>
      <protection/>
    </xf>
    <xf numFmtId="170" fontId="38" fillId="0" borderId="21" xfId="21" applyNumberFormat="1" applyFont="1" applyBorder="1" applyAlignment="1" applyProtection="1">
      <alignment horizontal="center"/>
      <protection/>
    </xf>
    <xf numFmtId="0" fontId="38" fillId="0" borderId="21" xfId="21" applyFont="1" applyBorder="1" applyAlignment="1" applyProtection="1">
      <alignment horizontal="left" wrapText="1"/>
      <protection/>
    </xf>
    <xf numFmtId="168" fontId="38" fillId="0" borderId="21" xfId="21" applyNumberFormat="1" applyFont="1" applyBorder="1" applyAlignment="1" applyProtection="1">
      <alignment horizontal="right"/>
      <protection/>
    </xf>
    <xf numFmtId="170" fontId="4" fillId="0" borderId="0" xfId="21" applyNumberFormat="1" applyFont="1" applyAlignment="1" applyProtection="1">
      <alignment horizontal="center"/>
      <protection/>
    </xf>
    <xf numFmtId="0" fontId="4" fillId="0" borderId="0" xfId="21" applyFont="1" applyAlignment="1" applyProtection="1">
      <alignment horizontal="left" wrapText="1"/>
      <protection/>
    </xf>
    <xf numFmtId="168" fontId="4" fillId="0" borderId="0" xfId="21" applyNumberFormat="1" applyFont="1" applyAlignment="1" applyProtection="1">
      <alignment horizontal="right"/>
      <protection/>
    </xf>
    <xf numFmtId="169" fontId="4" fillId="0" borderId="0" xfId="21" applyNumberFormat="1" applyFont="1" applyAlignment="1" applyProtection="1">
      <alignment horizontal="right"/>
      <protection/>
    </xf>
    <xf numFmtId="170" fontId="36" fillId="0" borderId="0" xfId="21" applyNumberFormat="1" applyAlignment="1" applyProtection="1">
      <alignment horizontal="center" vertical="top"/>
      <protection/>
    </xf>
    <xf numFmtId="0" fontId="36" fillId="0" borderId="0" xfId="21" applyAlignment="1" applyProtection="1">
      <alignment horizontal="left" vertical="top" wrapText="1"/>
      <protection/>
    </xf>
    <xf numFmtId="168" fontId="36" fillId="0" borderId="0" xfId="21" applyNumberFormat="1" applyAlignment="1" applyProtection="1">
      <alignment horizontal="right" vertical="top"/>
      <protection/>
    </xf>
    <xf numFmtId="169" fontId="36" fillId="0" borderId="0" xfId="21" applyNumberFormat="1" applyAlignment="1" applyProtection="1">
      <alignment horizontal="right" vertical="top"/>
      <protection/>
    </xf>
    <xf numFmtId="0" fontId="36" fillId="0" borderId="0" xfId="21" applyFont="1" applyAlignment="1" applyProtection="1">
      <alignment horizontal="left" vertical="top"/>
      <protection/>
    </xf>
    <xf numFmtId="171" fontId="44" fillId="6" borderId="22" xfId="22" applyNumberFormat="1" applyFont="1" applyFill="1" applyBorder="1" applyAlignment="1" applyProtection="1">
      <alignment vertical="center" wrapText="1"/>
      <protection locked="0"/>
    </xf>
    <xf numFmtId="171" fontId="44" fillId="7" borderId="22" xfId="22" applyNumberFormat="1" applyFont="1" applyFill="1" applyBorder="1" applyAlignment="1" applyProtection="1">
      <alignment vertical="center" wrapText="1"/>
      <protection locked="0"/>
    </xf>
    <xf numFmtId="0" fontId="21" fillId="6" borderId="0" xfId="2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6" borderId="24" xfId="0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8" borderId="24" xfId="0" applyFont="1" applyFill="1" applyBorder="1" applyAlignment="1" applyProtection="1">
      <alignment vertical="center"/>
      <protection/>
    </xf>
    <xf numFmtId="0" fontId="0" fillId="8" borderId="25" xfId="0" applyFont="1" applyFill="1" applyBorder="1" applyAlignment="1" applyProtection="1">
      <alignment vertical="center"/>
      <protection/>
    </xf>
    <xf numFmtId="0" fontId="0" fillId="8" borderId="2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4" fontId="23" fillId="8" borderId="0" xfId="0" applyNumberFormat="1" applyFont="1" applyFill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8" borderId="19" xfId="0" applyNumberFormat="1" applyFont="1" applyFill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8" borderId="19" xfId="0" applyNumberFormat="1" applyFont="1" applyFill="1" applyBorder="1" applyAlignment="1" applyProtection="1">
      <alignment vertical="center"/>
      <protection/>
    </xf>
    <xf numFmtId="0" fontId="0" fillId="8" borderId="0" xfId="0" applyFont="1" applyFill="1" applyAlignment="1" applyProtection="1">
      <alignment vertical="center"/>
      <protection/>
    </xf>
    <xf numFmtId="4" fontId="31" fillId="8" borderId="0" xfId="0" applyNumberFormat="1" applyFont="1" applyFill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3" fillId="3" borderId="0" xfId="0" applyFont="1" applyFill="1" applyAlignment="1" applyProtection="1">
      <alignment horizontal="left" vertical="center"/>
      <protection/>
    </xf>
    <xf numFmtId="4" fontId="23" fillId="3" borderId="0" xfId="0" applyNumberFormat="1" applyFont="1" applyFill="1" applyAlignment="1" applyProtection="1">
      <alignment vertical="center"/>
      <protection/>
    </xf>
    <xf numFmtId="0" fontId="0" fillId="9" borderId="24" xfId="0" applyFont="1" applyFill="1" applyBorder="1" applyAlignment="1" applyProtection="1">
      <alignment vertical="center"/>
      <protection/>
    </xf>
    <xf numFmtId="0" fontId="0" fillId="9" borderId="25" xfId="0" applyFont="1" applyFill="1" applyBorder="1" applyAlignment="1" applyProtection="1">
      <alignment vertical="center"/>
      <protection/>
    </xf>
    <xf numFmtId="0" fontId="0" fillId="9" borderId="26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3" xfId="0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167" fontId="21" fillId="0" borderId="23" xfId="0" applyNumberFormat="1" applyFont="1" applyBorder="1" applyAlignment="1" applyProtection="1">
      <alignment vertical="center"/>
      <protection/>
    </xf>
    <xf numFmtId="4" fontId="21" fillId="0" borderId="23" xfId="0" applyNumberFormat="1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4" fontId="21" fillId="8" borderId="23" xfId="0" applyNumberFormat="1" applyFont="1" applyFill="1" applyBorder="1" applyAlignment="1" applyProtection="1">
      <alignment vertical="center"/>
      <protection/>
    </xf>
    <xf numFmtId="4" fontId="21" fillId="9" borderId="23" xfId="0" applyNumberFormat="1" applyFont="1" applyFill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" fillId="6" borderId="0" xfId="0" applyFont="1" applyFill="1" applyAlignment="1" applyProtection="1">
      <alignment horizontal="left" vertical="center"/>
      <protection locked="0"/>
    </xf>
    <xf numFmtId="0" fontId="1" fillId="0" borderId="0" xfId="22" applyProtection="1">
      <alignment/>
      <protection/>
    </xf>
    <xf numFmtId="0" fontId="43" fillId="0" borderId="22" xfId="22" applyFont="1" applyBorder="1" applyAlignment="1" applyProtection="1">
      <alignment vertical="center" wrapText="1"/>
      <protection/>
    </xf>
    <xf numFmtId="171" fontId="43" fillId="0" borderId="22" xfId="22" applyNumberFormat="1" applyFont="1" applyBorder="1" applyAlignment="1" applyProtection="1">
      <alignment vertical="center" wrapText="1"/>
      <protection/>
    </xf>
    <xf numFmtId="0" fontId="43" fillId="0" borderId="22" xfId="22" applyFont="1" applyBorder="1" applyAlignment="1" applyProtection="1">
      <alignment horizontal="center" vertical="center" wrapText="1"/>
      <protection/>
    </xf>
    <xf numFmtId="171" fontId="43" fillId="0" borderId="22" xfId="22" applyNumberFormat="1" applyFont="1" applyBorder="1" applyAlignment="1" applyProtection="1">
      <alignment horizontal="center" vertical="center" wrapText="1"/>
      <protection/>
    </xf>
    <xf numFmtId="4" fontId="44" fillId="0" borderId="0" xfId="22" applyNumberFormat="1" applyFont="1" applyBorder="1" applyAlignment="1" applyProtection="1">
      <alignment/>
      <protection/>
    </xf>
    <xf numFmtId="171" fontId="44" fillId="0" borderId="22" xfId="22" applyNumberFormat="1" applyFont="1" applyBorder="1" applyAlignment="1" applyProtection="1">
      <alignment vertical="center" wrapText="1"/>
      <protection/>
    </xf>
    <xf numFmtId="0" fontId="44" fillId="0" borderId="22" xfId="22" applyFont="1" applyBorder="1" applyAlignment="1" applyProtection="1">
      <alignment horizontal="center" vertical="center" wrapText="1"/>
      <protection/>
    </xf>
    <xf numFmtId="0" fontId="44" fillId="0" borderId="22" xfId="22" applyFont="1" applyBorder="1" applyAlignment="1" applyProtection="1">
      <alignment vertical="center" wrapText="1"/>
      <protection/>
    </xf>
    <xf numFmtId="0" fontId="44" fillId="5" borderId="22" xfId="22" applyFont="1" applyFill="1" applyBorder="1" applyAlignment="1" applyProtection="1">
      <alignment horizontal="center" vertical="center" wrapText="1"/>
      <protection/>
    </xf>
    <xf numFmtId="171" fontId="44" fillId="5" borderId="22" xfId="22" applyNumberFormat="1" applyFont="1" applyFill="1" applyBorder="1" applyAlignment="1" applyProtection="1">
      <alignment vertical="center" wrapText="1"/>
      <protection/>
    </xf>
    <xf numFmtId="0" fontId="44" fillId="5" borderId="22" xfId="22" applyFont="1" applyFill="1" applyBorder="1" applyAlignment="1" applyProtection="1">
      <alignment horizontal="left" vertical="center" wrapText="1"/>
      <protection/>
    </xf>
    <xf numFmtId="0" fontId="43" fillId="5" borderId="22" xfId="22" applyFont="1" applyFill="1" applyBorder="1" applyAlignment="1" applyProtection="1">
      <alignment horizontal="center" vertical="center" wrapText="1"/>
      <protection/>
    </xf>
    <xf numFmtId="0" fontId="44" fillId="5" borderId="22" xfId="22" applyFont="1" applyFill="1" applyBorder="1" applyAlignment="1" applyProtection="1">
      <alignment vertical="center" wrapText="1"/>
      <protection/>
    </xf>
    <xf numFmtId="171" fontId="44" fillId="5" borderId="22" xfId="22" applyNumberFormat="1" applyFont="1" applyFill="1" applyBorder="1" applyAlignment="1" applyProtection="1">
      <alignment wrapText="1"/>
      <protection/>
    </xf>
    <xf numFmtId="171" fontId="43" fillId="10" borderId="0" xfId="22" applyNumberFormat="1" applyFont="1" applyFill="1" applyBorder="1" applyAlignment="1" applyProtection="1">
      <alignment/>
      <protection/>
    </xf>
    <xf numFmtId="0" fontId="44" fillId="11" borderId="22" xfId="22" applyFont="1" applyFill="1" applyBorder="1" applyAlignment="1" applyProtection="1">
      <alignment horizontal="left" vertical="center" wrapText="1"/>
      <protection/>
    </xf>
    <xf numFmtId="0" fontId="43" fillId="11" borderId="22" xfId="22" applyFont="1" applyFill="1" applyBorder="1" applyAlignment="1" applyProtection="1">
      <alignment vertical="center" wrapText="1"/>
      <protection/>
    </xf>
    <xf numFmtId="171" fontId="43" fillId="11" borderId="22" xfId="22" applyNumberFormat="1" applyFont="1" applyFill="1" applyBorder="1" applyAlignment="1" applyProtection="1">
      <alignment vertical="center" wrapText="1"/>
      <protection/>
    </xf>
    <xf numFmtId="0" fontId="43" fillId="11" borderId="22" xfId="22" applyFont="1" applyFill="1" applyBorder="1" applyAlignment="1" applyProtection="1">
      <alignment horizontal="center" vertical="center" wrapText="1"/>
      <protection/>
    </xf>
    <xf numFmtId="4" fontId="43" fillId="0" borderId="0" xfId="22" applyNumberFormat="1" applyFont="1" applyBorder="1" applyAlignment="1" applyProtection="1">
      <alignment wrapText="1"/>
      <protection/>
    </xf>
    <xf numFmtId="4" fontId="44" fillId="0" borderId="0" xfId="22" applyNumberFormat="1" applyFont="1" applyBorder="1" applyAlignment="1" applyProtection="1">
      <alignment wrapText="1"/>
      <protection/>
    </xf>
    <xf numFmtId="171" fontId="43" fillId="0" borderId="0" xfId="22" applyNumberFormat="1" applyFont="1" applyBorder="1" applyAlignment="1" applyProtection="1">
      <alignment/>
      <protection/>
    </xf>
    <xf numFmtId="0" fontId="44" fillId="0" borderId="22" xfId="22" applyFont="1" applyBorder="1" applyAlignment="1" applyProtection="1">
      <alignment horizontal="center" vertical="center"/>
      <protection/>
    </xf>
    <xf numFmtId="173" fontId="44" fillId="0" borderId="22" xfId="22" applyNumberFormat="1" applyFont="1" applyBorder="1" applyAlignment="1" applyProtection="1">
      <alignment vertical="center" wrapText="1"/>
      <protection/>
    </xf>
    <xf numFmtId="0" fontId="44" fillId="0" borderId="0" xfId="22" applyFont="1" applyAlignment="1" applyProtection="1">
      <alignment wrapText="1"/>
      <protection/>
    </xf>
    <xf numFmtId="0" fontId="44" fillId="5" borderId="22" xfId="22" applyFont="1" applyFill="1" applyBorder="1" applyAlignment="1" applyProtection="1">
      <alignment wrapText="1"/>
      <protection/>
    </xf>
    <xf numFmtId="0" fontId="44" fillId="5" borderId="22" xfId="22" applyFont="1" applyFill="1" applyBorder="1" applyAlignment="1" applyProtection="1">
      <alignment horizontal="center" vertical="center"/>
      <protection/>
    </xf>
    <xf numFmtId="0" fontId="43" fillId="5" borderId="22" xfId="22" applyFont="1" applyFill="1" applyBorder="1" applyAlignment="1" applyProtection="1">
      <alignment vertical="center" wrapText="1"/>
      <protection/>
    </xf>
    <xf numFmtId="171" fontId="43" fillId="5" borderId="22" xfId="22" applyNumberFormat="1" applyFont="1" applyFill="1" applyBorder="1" applyAlignment="1" applyProtection="1">
      <alignment vertical="center" wrapText="1"/>
      <protection/>
    </xf>
    <xf numFmtId="0" fontId="44" fillId="0" borderId="22" xfId="22" applyFont="1" applyBorder="1" applyAlignment="1" applyProtection="1">
      <alignment vertical="center"/>
      <protection/>
    </xf>
    <xf numFmtId="0" fontId="44" fillId="11" borderId="22" xfId="22" applyFont="1" applyFill="1" applyBorder="1" applyAlignment="1" applyProtection="1">
      <alignment horizontal="center" vertical="center" wrapText="1"/>
      <protection/>
    </xf>
    <xf numFmtId="171" fontId="43" fillId="12" borderId="0" xfId="22" applyNumberFormat="1" applyFont="1" applyFill="1" applyBorder="1" applyAlignment="1" applyProtection="1">
      <alignment/>
      <protection/>
    </xf>
    <xf numFmtId="4" fontId="48" fillId="0" borderId="0" xfId="22" applyNumberFormat="1" applyFont="1" applyBorder="1" applyAlignment="1" applyProtection="1">
      <alignment wrapText="1"/>
      <protection/>
    </xf>
    <xf numFmtId="0" fontId="49" fillId="5" borderId="22" xfId="22" applyFont="1" applyFill="1" applyBorder="1" applyAlignment="1" applyProtection="1">
      <alignment vertical="center" wrapText="1"/>
      <protection/>
    </xf>
    <xf numFmtId="171" fontId="49" fillId="5" borderId="22" xfId="22" applyNumberFormat="1" applyFont="1" applyFill="1" applyBorder="1" applyAlignment="1" applyProtection="1">
      <alignment vertical="center" wrapText="1"/>
      <protection/>
    </xf>
    <xf numFmtId="0" fontId="0" fillId="8" borderId="21" xfId="21" applyFont="1" applyFill="1" applyBorder="1" applyAlignment="1" applyProtection="1">
      <alignment horizontal="left" wrapText="1"/>
      <protection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4" fillId="1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7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1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6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15" fillId="0" borderId="0" xfId="21" applyFont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Vysvětlující text 2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3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4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5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6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7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8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9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0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1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2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3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4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5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6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7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8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9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0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1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2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3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6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8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30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33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35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37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38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39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40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41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42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43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44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45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46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47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48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49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50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51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52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53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54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55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56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57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58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61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63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65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68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70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72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73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74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75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76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77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78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79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80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81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82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83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84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85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86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87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88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89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90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91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92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93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9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9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96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9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98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9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00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0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0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03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0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05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0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07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08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09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10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11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12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13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14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15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16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17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18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19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20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21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22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23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24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125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126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127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28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2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3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31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3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33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3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35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3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3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38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3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140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14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42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43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44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45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46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47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48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49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50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51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52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53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54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55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56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57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58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59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60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61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62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63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64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65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66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67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68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69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70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71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72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73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74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75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76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77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78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79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80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81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82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83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84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85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86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87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88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89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90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91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192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193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94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195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96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97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198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199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200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201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202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203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204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205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206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207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208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209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210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211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212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8575" cy="0"/>
    <xdr:sp macro="" textlink="">
      <xdr:nvSpPr>
        <xdr:cNvPr id="213" name="Line 1"/>
        <xdr:cNvSpPr/>
      </xdr:nvSpPr>
      <xdr:spPr>
        <a:xfrm>
          <a:off x="6810375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52450" cy="0"/>
    <xdr:sp macro="" textlink="">
      <xdr:nvSpPr>
        <xdr:cNvPr id="214" name="Line 1"/>
        <xdr:cNvSpPr/>
      </xdr:nvSpPr>
      <xdr:spPr>
        <a:xfrm>
          <a:off x="6648450" y="1571625"/>
          <a:ext cx="552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71525" cy="0"/>
    <xdr:sp macro="" textlink="">
      <xdr:nvSpPr>
        <xdr:cNvPr id="215" name="Line 1"/>
        <xdr:cNvSpPr/>
      </xdr:nvSpPr>
      <xdr:spPr>
        <a:xfrm>
          <a:off x="6067425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16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17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18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19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20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21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22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23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24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25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26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27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28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29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30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31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32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33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34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35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36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37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3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3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40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4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42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4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44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4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4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47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4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49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5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51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52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53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54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55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56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57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58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59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60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61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62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63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64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65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66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67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68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714375" cy="0"/>
    <xdr:sp macro="" textlink="">
      <xdr:nvSpPr>
        <xdr:cNvPr id="269" name="Line 1"/>
        <xdr:cNvSpPr/>
      </xdr:nvSpPr>
      <xdr:spPr>
        <a:xfrm>
          <a:off x="514350" y="1571625"/>
          <a:ext cx="714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114300</xdr:colOff>
      <xdr:row>9</xdr:row>
      <xdr:rowOff>0</xdr:rowOff>
    </xdr:from>
    <xdr:ext cx="447675" cy="0"/>
    <xdr:sp macro="" textlink="">
      <xdr:nvSpPr>
        <xdr:cNvPr id="270" name="Line 1"/>
        <xdr:cNvSpPr/>
      </xdr:nvSpPr>
      <xdr:spPr>
        <a:xfrm>
          <a:off x="933450" y="1571625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619125</xdr:colOff>
      <xdr:row>9</xdr:row>
      <xdr:rowOff>0</xdr:rowOff>
    </xdr:from>
    <xdr:ext cx="3686175" cy="0"/>
    <xdr:sp macro="" textlink="">
      <xdr:nvSpPr>
        <xdr:cNvPr id="271" name="Line 1"/>
        <xdr:cNvSpPr/>
      </xdr:nvSpPr>
      <xdr:spPr>
        <a:xfrm>
          <a:off x="619125" y="1571625"/>
          <a:ext cx="36861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72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7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7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75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7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77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7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79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8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8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82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8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33475" cy="0"/>
    <xdr:sp macro="" textlink="">
      <xdr:nvSpPr>
        <xdr:cNvPr id="284" name="Line 1"/>
        <xdr:cNvSpPr/>
      </xdr:nvSpPr>
      <xdr:spPr>
        <a:xfrm>
          <a:off x="342900" y="1571625"/>
          <a:ext cx="11334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28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286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287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288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289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290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291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292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293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294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295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296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297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298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299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00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01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02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03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04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05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06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07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0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0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10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1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12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1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14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1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1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17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1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19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2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21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22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23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24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25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26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27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28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29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30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31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32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33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34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35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36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37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38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39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40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41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42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4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4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45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4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47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4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49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5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5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52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5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54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5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56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57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58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59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60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61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62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63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64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65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66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67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68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69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70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71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72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73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74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75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76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77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7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7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80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8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82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8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84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8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8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87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8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389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39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91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92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93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94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95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96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397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398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399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400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401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402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403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404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405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406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407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408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409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410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411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412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1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1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415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1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417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1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419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2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2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422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2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424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42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26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27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28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29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30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31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32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33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34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35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36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37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38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39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40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41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42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43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44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45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46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47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48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49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50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51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52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53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54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55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56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57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58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59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60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61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62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63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64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65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66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67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68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69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70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71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72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73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74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75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47650" cy="0"/>
    <xdr:sp macro="" textlink="">
      <xdr:nvSpPr>
        <xdr:cNvPr id="476" name="Line 1"/>
        <xdr:cNvSpPr/>
      </xdr:nvSpPr>
      <xdr:spPr>
        <a:xfrm>
          <a:off x="6800850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419100</xdr:colOff>
      <xdr:row>9</xdr:row>
      <xdr:rowOff>0</xdr:rowOff>
    </xdr:from>
    <xdr:ext cx="133350" cy="0"/>
    <xdr:sp macro="" textlink="">
      <xdr:nvSpPr>
        <xdr:cNvPr id="477" name="Line 1"/>
        <xdr:cNvSpPr/>
      </xdr:nvSpPr>
      <xdr:spPr>
        <a:xfrm>
          <a:off x="7000875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78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79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80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81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82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83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84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85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86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87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88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89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90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91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92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93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94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95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96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219075</xdr:colOff>
      <xdr:row>9</xdr:row>
      <xdr:rowOff>0</xdr:rowOff>
    </xdr:from>
    <xdr:ext cx="28575" cy="0"/>
    <xdr:sp macro="" textlink="">
      <xdr:nvSpPr>
        <xdr:cNvPr id="497" name="Line 1"/>
        <xdr:cNvSpPr/>
      </xdr:nvSpPr>
      <xdr:spPr>
        <a:xfrm>
          <a:off x="6800850" y="1571625"/>
          <a:ext cx="28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57150</xdr:colOff>
      <xdr:row>9</xdr:row>
      <xdr:rowOff>0</xdr:rowOff>
    </xdr:from>
    <xdr:ext cx="542925" cy="0"/>
    <xdr:sp macro="" textlink="">
      <xdr:nvSpPr>
        <xdr:cNvPr id="498" name="Line 1"/>
        <xdr:cNvSpPr/>
      </xdr:nvSpPr>
      <xdr:spPr>
        <a:xfrm>
          <a:off x="6638925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676275</xdr:colOff>
      <xdr:row>9</xdr:row>
      <xdr:rowOff>0</xdr:rowOff>
    </xdr:from>
    <xdr:ext cx="771525" cy="0"/>
    <xdr:sp macro="" textlink="">
      <xdr:nvSpPr>
        <xdr:cNvPr id="499" name="Line 1"/>
        <xdr:cNvSpPr/>
      </xdr:nvSpPr>
      <xdr:spPr>
        <a:xfrm>
          <a:off x="6057900" y="1571625"/>
          <a:ext cx="771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00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01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02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03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04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05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06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07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08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09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10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11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12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13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14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15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16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17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18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19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20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21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2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2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24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2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26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2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28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2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3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31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3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33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3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35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36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37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38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39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40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41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42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43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44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45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46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47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48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49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50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51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52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76275" cy="0"/>
    <xdr:sp macro="" textlink="">
      <xdr:nvSpPr>
        <xdr:cNvPr id="553" name="Line 1"/>
        <xdr:cNvSpPr/>
      </xdr:nvSpPr>
      <xdr:spPr>
        <a:xfrm>
          <a:off x="514350" y="1571625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390525" cy="0"/>
    <xdr:sp macro="" textlink="">
      <xdr:nvSpPr>
        <xdr:cNvPr id="554" name="Line 1"/>
        <xdr:cNvSpPr/>
      </xdr:nvSpPr>
      <xdr:spPr>
        <a:xfrm>
          <a:off x="952500" y="1571625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628650</xdr:colOff>
      <xdr:row>9</xdr:row>
      <xdr:rowOff>0</xdr:rowOff>
    </xdr:from>
    <xdr:ext cx="3657600" cy="0"/>
    <xdr:sp macro="" textlink="">
      <xdr:nvSpPr>
        <xdr:cNvPr id="555" name="Line 1"/>
        <xdr:cNvSpPr/>
      </xdr:nvSpPr>
      <xdr:spPr>
        <a:xfrm>
          <a:off x="628650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56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5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5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59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6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61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6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63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6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6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66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6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095375" cy="0"/>
    <xdr:sp macro="" textlink="">
      <xdr:nvSpPr>
        <xdr:cNvPr id="568" name="Line 1"/>
        <xdr:cNvSpPr/>
      </xdr:nvSpPr>
      <xdr:spPr>
        <a:xfrm>
          <a:off x="342900" y="1571625"/>
          <a:ext cx="10953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6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70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571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72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73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74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75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576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77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78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579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80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81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582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83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84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85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86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587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588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589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590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591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9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9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594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9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596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9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598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59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0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01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0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03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0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05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06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07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08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09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10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11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12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13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14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15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16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17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18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19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20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21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22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23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24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25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26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2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2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29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3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31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3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33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3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3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36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3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38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3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40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41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42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43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44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45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46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47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48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49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50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51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52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53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54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55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56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57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58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59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60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61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6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6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64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6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66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6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68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6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7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71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7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73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7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75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76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77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78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79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80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81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82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83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84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85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86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87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88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89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90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91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92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693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694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695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96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9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69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699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00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701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0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703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0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05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706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0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708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70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10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11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12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13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14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15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16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17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18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19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20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21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22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23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24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25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26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27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28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29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30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31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32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33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34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35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36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37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38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39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40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41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42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43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44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45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46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47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48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49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50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51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52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53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54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55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56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57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58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59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247650" cy="0"/>
    <xdr:sp macro="" textlink="">
      <xdr:nvSpPr>
        <xdr:cNvPr id="760" name="Line 1"/>
        <xdr:cNvSpPr/>
      </xdr:nvSpPr>
      <xdr:spPr>
        <a:xfrm>
          <a:off x="6810375" y="1571625"/>
          <a:ext cx="2476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428625</xdr:colOff>
      <xdr:row>9</xdr:row>
      <xdr:rowOff>0</xdr:rowOff>
    </xdr:from>
    <xdr:ext cx="133350" cy="0"/>
    <xdr:sp macro="" textlink="">
      <xdr:nvSpPr>
        <xdr:cNvPr id="761" name="Line 1"/>
        <xdr:cNvSpPr/>
      </xdr:nvSpPr>
      <xdr:spPr>
        <a:xfrm>
          <a:off x="7010400" y="1571625"/>
          <a:ext cx="133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62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63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64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65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66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67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68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69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70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71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72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73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74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75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76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77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78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79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80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228600</xdr:colOff>
      <xdr:row>9</xdr:row>
      <xdr:rowOff>0</xdr:rowOff>
    </xdr:from>
    <xdr:ext cx="19050" cy="0"/>
    <xdr:sp macro="" textlink="">
      <xdr:nvSpPr>
        <xdr:cNvPr id="781" name="Line 1"/>
        <xdr:cNvSpPr/>
      </xdr:nvSpPr>
      <xdr:spPr>
        <a:xfrm>
          <a:off x="6810375" y="1571625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66675</xdr:colOff>
      <xdr:row>9</xdr:row>
      <xdr:rowOff>0</xdr:rowOff>
    </xdr:from>
    <xdr:ext cx="542925" cy="0"/>
    <xdr:sp macro="" textlink="">
      <xdr:nvSpPr>
        <xdr:cNvPr id="782" name="Line 1"/>
        <xdr:cNvSpPr/>
      </xdr:nvSpPr>
      <xdr:spPr>
        <a:xfrm>
          <a:off x="6648450" y="1571625"/>
          <a:ext cx="542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</xdr:col>
      <xdr:colOff>685800</xdr:colOff>
      <xdr:row>9</xdr:row>
      <xdr:rowOff>0</xdr:rowOff>
    </xdr:from>
    <xdr:ext cx="762000" cy="0"/>
    <xdr:sp macro="" textlink="">
      <xdr:nvSpPr>
        <xdr:cNvPr id="783" name="Line 1"/>
        <xdr:cNvSpPr/>
      </xdr:nvSpPr>
      <xdr:spPr>
        <a:xfrm>
          <a:off x="6067425" y="1571625"/>
          <a:ext cx="7620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784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785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786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787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788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789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790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791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792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793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794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795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796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797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798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799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00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01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02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03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04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05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0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07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08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0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10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1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12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1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1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15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1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17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1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19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20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21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22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23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24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25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26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27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28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29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30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31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32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33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34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35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36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514350</xdr:colOff>
      <xdr:row>9</xdr:row>
      <xdr:rowOff>0</xdr:rowOff>
    </xdr:from>
    <xdr:ext cx="695325" cy="0"/>
    <xdr:sp macro="" textlink="">
      <xdr:nvSpPr>
        <xdr:cNvPr id="837" name="Line 1"/>
        <xdr:cNvSpPr/>
      </xdr:nvSpPr>
      <xdr:spPr>
        <a:xfrm>
          <a:off x="514350" y="1571625"/>
          <a:ext cx="695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133350</xdr:colOff>
      <xdr:row>9</xdr:row>
      <xdr:rowOff>0</xdr:rowOff>
    </xdr:from>
    <xdr:ext cx="419100" cy="0"/>
    <xdr:sp macro="" textlink="">
      <xdr:nvSpPr>
        <xdr:cNvPr id="838" name="Line 1"/>
        <xdr:cNvSpPr/>
      </xdr:nvSpPr>
      <xdr:spPr>
        <a:xfrm>
          <a:off x="952500" y="1571625"/>
          <a:ext cx="4191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638175</xdr:colOff>
      <xdr:row>9</xdr:row>
      <xdr:rowOff>0</xdr:rowOff>
    </xdr:from>
    <xdr:ext cx="3657600" cy="0"/>
    <xdr:sp macro="" textlink="">
      <xdr:nvSpPr>
        <xdr:cNvPr id="839" name="Line 1"/>
        <xdr:cNvSpPr/>
      </xdr:nvSpPr>
      <xdr:spPr>
        <a:xfrm>
          <a:off x="638175" y="1571625"/>
          <a:ext cx="36576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40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4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42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43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44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45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46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47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48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49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50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51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342900</xdr:colOff>
      <xdr:row>9</xdr:row>
      <xdr:rowOff>0</xdr:rowOff>
    </xdr:from>
    <xdr:ext cx="1114425" cy="0"/>
    <xdr:sp macro="" textlink="">
      <xdr:nvSpPr>
        <xdr:cNvPr id="852" name="Line 1"/>
        <xdr:cNvSpPr/>
      </xdr:nvSpPr>
      <xdr:spPr>
        <a:xfrm>
          <a:off x="342900" y="1571625"/>
          <a:ext cx="11144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514350" cy="0"/>
    <xdr:sp macro="" textlink="">
      <xdr:nvSpPr>
        <xdr:cNvPr id="853" name="Line 1"/>
        <xdr:cNvSpPr/>
      </xdr:nvSpPr>
      <xdr:spPr>
        <a:xfrm>
          <a:off x="0" y="1571625"/>
          <a:ext cx="5143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44:72" ht="36.95" customHeight="1">
      <c r="AR2" s="307" t="s">
        <v>5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8" t="s">
        <v>6</v>
      </c>
      <c r="BT2" s="8" t="s">
        <v>7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5" customHeight="1">
      <c r="B4" s="11"/>
      <c r="D4" s="12" t="s">
        <v>9</v>
      </c>
      <c r="AR4" s="11"/>
      <c r="AS4" s="13" t="s">
        <v>10</v>
      </c>
      <c r="BS4" s="8" t="s">
        <v>11</v>
      </c>
    </row>
    <row r="5" spans="2:71" ht="12" customHeight="1">
      <c r="B5" s="11"/>
      <c r="D5" s="14" t="s">
        <v>12</v>
      </c>
      <c r="K5" s="304" t="s">
        <v>13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R5" s="11"/>
      <c r="BS5" s="8" t="s">
        <v>6</v>
      </c>
    </row>
    <row r="6" spans="2:71" ht="36.95" customHeight="1">
      <c r="B6" s="11"/>
      <c r="D6" s="16" t="s">
        <v>14</v>
      </c>
      <c r="K6" s="306" t="s">
        <v>15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R6" s="11"/>
      <c r="BS6" s="8" t="s">
        <v>6</v>
      </c>
    </row>
    <row r="7" spans="2:71" ht="12" customHeight="1">
      <c r="B7" s="11"/>
      <c r="D7" s="17" t="s">
        <v>16</v>
      </c>
      <c r="K7" s="15" t="s">
        <v>1</v>
      </c>
      <c r="AK7" s="17" t="s">
        <v>17</v>
      </c>
      <c r="AN7" s="15" t="s">
        <v>1</v>
      </c>
      <c r="AR7" s="11"/>
      <c r="BS7" s="8" t="s">
        <v>6</v>
      </c>
    </row>
    <row r="8" spans="2:71" ht="12" customHeight="1">
      <c r="B8" s="11"/>
      <c r="D8" s="17" t="s">
        <v>18</v>
      </c>
      <c r="K8" s="15" t="s">
        <v>19</v>
      </c>
      <c r="AK8" s="17" t="s">
        <v>20</v>
      </c>
      <c r="AN8" s="15" t="s">
        <v>21</v>
      </c>
      <c r="AR8" s="11"/>
      <c r="BS8" s="8" t="s">
        <v>6</v>
      </c>
    </row>
    <row r="9" spans="2:71" ht="14.45" customHeight="1">
      <c r="B9" s="11"/>
      <c r="AR9" s="11"/>
      <c r="BS9" s="8" t="s">
        <v>6</v>
      </c>
    </row>
    <row r="10" spans="2:71" ht="12" customHeight="1">
      <c r="B10" s="11"/>
      <c r="D10" s="17" t="s">
        <v>22</v>
      </c>
      <c r="AK10" s="17" t="s">
        <v>23</v>
      </c>
      <c r="AN10" s="15" t="s">
        <v>1</v>
      </c>
      <c r="AR10" s="11"/>
      <c r="BS10" s="8" t="s">
        <v>6</v>
      </c>
    </row>
    <row r="11" spans="2:71" ht="18.4" customHeight="1">
      <c r="B11" s="11"/>
      <c r="E11" s="15" t="s">
        <v>24</v>
      </c>
      <c r="AK11" s="17" t="s">
        <v>25</v>
      </c>
      <c r="AN11" s="15" t="s">
        <v>1</v>
      </c>
      <c r="AR11" s="11"/>
      <c r="BS11" s="8" t="s">
        <v>6</v>
      </c>
    </row>
    <row r="12" spans="2:71" ht="6.95" customHeight="1">
      <c r="B12" s="11"/>
      <c r="AR12" s="11"/>
      <c r="BS12" s="8" t="s">
        <v>6</v>
      </c>
    </row>
    <row r="13" spans="2:71" ht="12" customHeight="1">
      <c r="B13" s="11"/>
      <c r="D13" s="17" t="s">
        <v>26</v>
      </c>
      <c r="AK13" s="17" t="s">
        <v>23</v>
      </c>
      <c r="AN13" s="15" t="s">
        <v>1</v>
      </c>
      <c r="AR13" s="11"/>
      <c r="BS13" s="8" t="s">
        <v>6</v>
      </c>
    </row>
    <row r="14" spans="2:71" ht="12.75">
      <c r="B14" s="11"/>
      <c r="E14" s="15" t="s">
        <v>27</v>
      </c>
      <c r="AK14" s="17" t="s">
        <v>25</v>
      </c>
      <c r="AN14" s="15" t="s">
        <v>1</v>
      </c>
      <c r="AR14" s="11"/>
      <c r="BS14" s="8" t="s">
        <v>6</v>
      </c>
    </row>
    <row r="15" spans="2:71" ht="6.95" customHeight="1">
      <c r="B15" s="11"/>
      <c r="AR15" s="11"/>
      <c r="BS15" s="8" t="s">
        <v>3</v>
      </c>
    </row>
    <row r="16" spans="2:71" ht="12" customHeight="1">
      <c r="B16" s="11"/>
      <c r="D16" s="17" t="s">
        <v>28</v>
      </c>
      <c r="AK16" s="17" t="s">
        <v>23</v>
      </c>
      <c r="AN16" s="15" t="s">
        <v>1</v>
      </c>
      <c r="AR16" s="11"/>
      <c r="BS16" s="8" t="s">
        <v>3</v>
      </c>
    </row>
    <row r="17" spans="2:71" ht="18.4" customHeight="1">
      <c r="B17" s="11"/>
      <c r="E17" s="15" t="s">
        <v>29</v>
      </c>
      <c r="AK17" s="17" t="s">
        <v>25</v>
      </c>
      <c r="AN17" s="15" t="s">
        <v>1</v>
      </c>
      <c r="AR17" s="11"/>
      <c r="BS17" s="8" t="s">
        <v>30</v>
      </c>
    </row>
    <row r="18" spans="2:71" ht="6.95" customHeight="1">
      <c r="B18" s="11"/>
      <c r="AR18" s="11"/>
      <c r="BS18" s="8" t="s">
        <v>6</v>
      </c>
    </row>
    <row r="19" spans="2:71" ht="12" customHeight="1">
      <c r="B19" s="11"/>
      <c r="D19" s="17" t="s">
        <v>31</v>
      </c>
      <c r="AK19" s="17" t="s">
        <v>23</v>
      </c>
      <c r="AN19" s="15" t="s">
        <v>1</v>
      </c>
      <c r="AR19" s="11"/>
      <c r="BS19" s="8" t="s">
        <v>6</v>
      </c>
    </row>
    <row r="20" spans="2:71" ht="18.4" customHeight="1">
      <c r="B20" s="11"/>
      <c r="E20" s="15" t="s">
        <v>32</v>
      </c>
      <c r="AK20" s="17" t="s">
        <v>25</v>
      </c>
      <c r="AN20" s="15" t="s">
        <v>1</v>
      </c>
      <c r="AR20" s="11"/>
      <c r="BS20" s="8" t="s">
        <v>30</v>
      </c>
    </row>
    <row r="21" spans="2:44" ht="6.95" customHeight="1">
      <c r="B21" s="11"/>
      <c r="AR21" s="11"/>
    </row>
    <row r="22" spans="2:44" ht="12" customHeight="1">
      <c r="B22" s="11"/>
      <c r="D22" s="17" t="s">
        <v>33</v>
      </c>
      <c r="AR22" s="11"/>
    </row>
    <row r="23" spans="2:44" ht="16.5" customHeight="1">
      <c r="B23" s="11"/>
      <c r="E23" s="308" t="s">
        <v>1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R23" s="11"/>
    </row>
    <row r="24" spans="2:44" ht="6.95" customHeight="1">
      <c r="B24" s="11"/>
      <c r="AR24" s="11"/>
    </row>
    <row r="25" spans="2:44" ht="6.95" customHeight="1">
      <c r="B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11"/>
    </row>
    <row r="26" spans="2:44" s="1" customFormat="1" ht="25.9" customHeight="1">
      <c r="B26" s="19"/>
      <c r="D26" s="20" t="s">
        <v>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09">
        <f>ROUND(AG94,2)</f>
        <v>0</v>
      </c>
      <c r="AL26" s="310"/>
      <c r="AM26" s="310"/>
      <c r="AN26" s="310"/>
      <c r="AO26" s="310"/>
      <c r="AR26" s="19"/>
    </row>
    <row r="27" spans="2:44" s="1" customFormat="1" ht="6.95" customHeight="1">
      <c r="B27" s="19"/>
      <c r="AR27" s="19"/>
    </row>
    <row r="28" spans="2:44" s="1" customFormat="1" ht="12.75">
      <c r="B28" s="19"/>
      <c r="L28" s="303" t="s">
        <v>35</v>
      </c>
      <c r="M28" s="303"/>
      <c r="N28" s="303"/>
      <c r="O28" s="303"/>
      <c r="P28" s="303"/>
      <c r="W28" s="303" t="s">
        <v>36</v>
      </c>
      <c r="X28" s="303"/>
      <c r="Y28" s="303"/>
      <c r="Z28" s="303"/>
      <c r="AA28" s="303"/>
      <c r="AB28" s="303"/>
      <c r="AC28" s="303"/>
      <c r="AD28" s="303"/>
      <c r="AE28" s="303"/>
      <c r="AK28" s="303" t="s">
        <v>37</v>
      </c>
      <c r="AL28" s="303"/>
      <c r="AM28" s="303"/>
      <c r="AN28" s="303"/>
      <c r="AO28" s="303"/>
      <c r="AR28" s="19"/>
    </row>
    <row r="29" spans="2:44" s="2" customFormat="1" ht="14.45" customHeight="1">
      <c r="B29" s="22"/>
      <c r="D29" s="17" t="s">
        <v>38</v>
      </c>
      <c r="F29" s="17" t="s">
        <v>39</v>
      </c>
      <c r="L29" s="302">
        <v>0.21</v>
      </c>
      <c r="M29" s="301"/>
      <c r="N29" s="301"/>
      <c r="O29" s="301"/>
      <c r="P29" s="301"/>
      <c r="W29" s="300">
        <f>ROUND(AZ94,2)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ROUND(AV94,2)</f>
        <v>0</v>
      </c>
      <c r="AL29" s="301"/>
      <c r="AM29" s="301"/>
      <c r="AN29" s="301"/>
      <c r="AO29" s="301"/>
      <c r="AR29" s="22"/>
    </row>
    <row r="30" spans="2:44" s="2" customFormat="1" ht="14.45" customHeight="1">
      <c r="B30" s="22"/>
      <c r="F30" s="17" t="s">
        <v>40</v>
      </c>
      <c r="L30" s="302">
        <v>0.15</v>
      </c>
      <c r="M30" s="301"/>
      <c r="N30" s="301"/>
      <c r="O30" s="301"/>
      <c r="P30" s="301"/>
      <c r="W30" s="300">
        <f>ROUND(BA94,2)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ROUND(AW94,2)</f>
        <v>0</v>
      </c>
      <c r="AL30" s="301"/>
      <c r="AM30" s="301"/>
      <c r="AN30" s="301"/>
      <c r="AO30" s="301"/>
      <c r="AR30" s="22"/>
    </row>
    <row r="31" spans="2:44" s="2" customFormat="1" ht="14.45" customHeight="1" hidden="1">
      <c r="B31" s="22"/>
      <c r="F31" s="17" t="s">
        <v>41</v>
      </c>
      <c r="L31" s="302">
        <v>0.21</v>
      </c>
      <c r="M31" s="301"/>
      <c r="N31" s="301"/>
      <c r="O31" s="301"/>
      <c r="P31" s="301"/>
      <c r="W31" s="300">
        <f>ROUND(BB94,2)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22"/>
    </row>
    <row r="32" spans="2:44" s="2" customFormat="1" ht="14.45" customHeight="1" hidden="1">
      <c r="B32" s="22"/>
      <c r="F32" s="17" t="s">
        <v>42</v>
      </c>
      <c r="L32" s="302">
        <v>0.15</v>
      </c>
      <c r="M32" s="301"/>
      <c r="N32" s="301"/>
      <c r="O32" s="301"/>
      <c r="P32" s="301"/>
      <c r="W32" s="300">
        <f>ROUND(BC94,2)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22"/>
    </row>
    <row r="33" spans="2:44" s="2" customFormat="1" ht="14.45" customHeight="1" hidden="1">
      <c r="B33" s="22"/>
      <c r="F33" s="17" t="s">
        <v>43</v>
      </c>
      <c r="L33" s="302">
        <v>0</v>
      </c>
      <c r="M33" s="301"/>
      <c r="N33" s="301"/>
      <c r="O33" s="301"/>
      <c r="P33" s="301"/>
      <c r="W33" s="300">
        <f>ROUND(BD94,2)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22"/>
    </row>
    <row r="34" spans="2:44" s="1" customFormat="1" ht="6.95" customHeight="1">
      <c r="B34" s="19"/>
      <c r="AR34" s="19"/>
    </row>
    <row r="35" spans="2:44" s="1" customFormat="1" ht="25.9" customHeight="1">
      <c r="B35" s="19"/>
      <c r="C35" s="23"/>
      <c r="D35" s="24" t="s">
        <v>44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45</v>
      </c>
      <c r="U35" s="25"/>
      <c r="V35" s="25"/>
      <c r="W35" s="25"/>
      <c r="X35" s="296" t="s">
        <v>46</v>
      </c>
      <c r="Y35" s="297"/>
      <c r="Z35" s="297"/>
      <c r="AA35" s="297"/>
      <c r="AB35" s="297"/>
      <c r="AC35" s="25"/>
      <c r="AD35" s="25"/>
      <c r="AE35" s="25"/>
      <c r="AF35" s="25"/>
      <c r="AG35" s="25"/>
      <c r="AH35" s="25"/>
      <c r="AI35" s="25"/>
      <c r="AJ35" s="25"/>
      <c r="AK35" s="298">
        <f>SUM(AK26:AK33)</f>
        <v>0</v>
      </c>
      <c r="AL35" s="297"/>
      <c r="AM35" s="297"/>
      <c r="AN35" s="297"/>
      <c r="AO35" s="299"/>
      <c r="AP35" s="23"/>
      <c r="AQ35" s="23"/>
      <c r="AR35" s="19"/>
    </row>
    <row r="36" spans="2:44" s="1" customFormat="1" ht="6.95" customHeight="1">
      <c r="B36" s="19"/>
      <c r="AR36" s="19"/>
    </row>
    <row r="37" spans="2:44" s="1" customFormat="1" ht="14.45" customHeight="1">
      <c r="B37" s="19"/>
      <c r="AR37" s="19"/>
    </row>
    <row r="38" spans="2:44" ht="14.45" customHeight="1">
      <c r="B38" s="11"/>
      <c r="AR38" s="11"/>
    </row>
    <row r="39" spans="2:44" ht="14.45" customHeight="1">
      <c r="B39" s="11"/>
      <c r="AR39" s="11"/>
    </row>
    <row r="40" spans="2:44" ht="14.45" customHeight="1">
      <c r="B40" s="11"/>
      <c r="AR40" s="11"/>
    </row>
    <row r="41" spans="2:44" ht="14.45" customHeight="1">
      <c r="B41" s="11"/>
      <c r="AR41" s="11"/>
    </row>
    <row r="42" spans="2:44" ht="14.45" customHeight="1">
      <c r="B42" s="11"/>
      <c r="AR42" s="11"/>
    </row>
    <row r="43" spans="2:44" ht="14.45" customHeight="1">
      <c r="B43" s="11"/>
      <c r="AR43" s="11"/>
    </row>
    <row r="44" spans="2:44" ht="14.45" customHeight="1">
      <c r="B44" s="11"/>
      <c r="AR44" s="11"/>
    </row>
    <row r="45" spans="2:44" ht="14.45" customHeight="1">
      <c r="B45" s="11"/>
      <c r="AR45" s="11"/>
    </row>
    <row r="46" spans="2:44" ht="14.45" customHeight="1">
      <c r="B46" s="11"/>
      <c r="AR46" s="11"/>
    </row>
    <row r="47" spans="2:44" ht="14.45" customHeight="1">
      <c r="B47" s="11"/>
      <c r="AR47" s="11"/>
    </row>
    <row r="48" spans="2:44" ht="14.45" customHeight="1">
      <c r="B48" s="11"/>
      <c r="AR48" s="11"/>
    </row>
    <row r="49" spans="2:44" s="1" customFormat="1" ht="14.45" customHeight="1">
      <c r="B49" s="19"/>
      <c r="D49" s="27" t="s">
        <v>47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 t="s">
        <v>48</v>
      </c>
      <c r="AI49" s="28"/>
      <c r="AJ49" s="28"/>
      <c r="AK49" s="28"/>
      <c r="AL49" s="28"/>
      <c r="AM49" s="28"/>
      <c r="AN49" s="28"/>
      <c r="AO49" s="28"/>
      <c r="AR49" s="19"/>
    </row>
    <row r="50" spans="2:44" ht="12">
      <c r="B50" s="11"/>
      <c r="AR50" s="11"/>
    </row>
    <row r="51" spans="2:44" ht="12">
      <c r="B51" s="11"/>
      <c r="AR51" s="11"/>
    </row>
    <row r="52" spans="2:44" ht="12">
      <c r="B52" s="11"/>
      <c r="AR52" s="11"/>
    </row>
    <row r="53" spans="2:44" ht="12">
      <c r="B53" s="11"/>
      <c r="AR53" s="11"/>
    </row>
    <row r="54" spans="2:44" ht="12">
      <c r="B54" s="11"/>
      <c r="AR54" s="11"/>
    </row>
    <row r="55" spans="2:44" ht="12">
      <c r="B55" s="11"/>
      <c r="AR55" s="11"/>
    </row>
    <row r="56" spans="2:44" ht="12">
      <c r="B56" s="11"/>
      <c r="AR56" s="11"/>
    </row>
    <row r="57" spans="2:44" ht="12">
      <c r="B57" s="11"/>
      <c r="AR57" s="11"/>
    </row>
    <row r="58" spans="2:44" ht="12">
      <c r="B58" s="11"/>
      <c r="AR58" s="11"/>
    </row>
    <row r="59" spans="2:44" ht="12">
      <c r="B59" s="11"/>
      <c r="AR59" s="11"/>
    </row>
    <row r="60" spans="2:44" s="1" customFormat="1" ht="12.75">
      <c r="B60" s="19"/>
      <c r="D60" s="29" t="s">
        <v>49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9" t="s">
        <v>50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9" t="s">
        <v>49</v>
      </c>
      <c r="AI60" s="21"/>
      <c r="AJ60" s="21"/>
      <c r="AK60" s="21"/>
      <c r="AL60" s="21"/>
      <c r="AM60" s="29" t="s">
        <v>50</v>
      </c>
      <c r="AN60" s="21"/>
      <c r="AO60" s="21"/>
      <c r="AR60" s="19"/>
    </row>
    <row r="61" spans="2:44" ht="12">
      <c r="B61" s="11"/>
      <c r="AR61" s="11"/>
    </row>
    <row r="62" spans="2:44" ht="12">
      <c r="B62" s="11"/>
      <c r="AR62" s="11"/>
    </row>
    <row r="63" spans="2:44" ht="12">
      <c r="B63" s="11"/>
      <c r="AR63" s="11"/>
    </row>
    <row r="64" spans="2:44" s="1" customFormat="1" ht="12.75">
      <c r="B64" s="19"/>
      <c r="D64" s="27" t="s">
        <v>51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7" t="s">
        <v>52</v>
      </c>
      <c r="AI64" s="28"/>
      <c r="AJ64" s="28"/>
      <c r="AK64" s="28"/>
      <c r="AL64" s="28"/>
      <c r="AM64" s="28"/>
      <c r="AN64" s="28"/>
      <c r="AO64" s="28"/>
      <c r="AR64" s="19"/>
    </row>
    <row r="65" spans="2:44" ht="12">
      <c r="B65" s="11"/>
      <c r="AR65" s="11"/>
    </row>
    <row r="66" spans="2:44" ht="12">
      <c r="B66" s="11"/>
      <c r="AR66" s="11"/>
    </row>
    <row r="67" spans="2:44" ht="12">
      <c r="B67" s="11"/>
      <c r="AR67" s="11"/>
    </row>
    <row r="68" spans="2:44" ht="12">
      <c r="B68" s="11"/>
      <c r="AR68" s="11"/>
    </row>
    <row r="69" spans="2:44" ht="12">
      <c r="B69" s="11"/>
      <c r="AR69" s="11"/>
    </row>
    <row r="70" spans="2:44" ht="12">
      <c r="B70" s="11"/>
      <c r="AR70" s="11"/>
    </row>
    <row r="71" spans="2:44" ht="12">
      <c r="B71" s="11"/>
      <c r="AR71" s="11"/>
    </row>
    <row r="72" spans="2:44" ht="12">
      <c r="B72" s="11"/>
      <c r="AR72" s="11"/>
    </row>
    <row r="73" spans="2:44" ht="12">
      <c r="B73" s="11"/>
      <c r="AR73" s="11"/>
    </row>
    <row r="74" spans="2:44" ht="12">
      <c r="B74" s="11"/>
      <c r="AR74" s="11"/>
    </row>
    <row r="75" spans="2:44" s="1" customFormat="1" ht="12.75">
      <c r="B75" s="19"/>
      <c r="D75" s="29" t="s">
        <v>49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9" t="s">
        <v>50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9" t="s">
        <v>49</v>
      </c>
      <c r="AI75" s="21"/>
      <c r="AJ75" s="21"/>
      <c r="AK75" s="21"/>
      <c r="AL75" s="21"/>
      <c r="AM75" s="29" t="s">
        <v>50</v>
      </c>
      <c r="AN75" s="21"/>
      <c r="AO75" s="21"/>
      <c r="AR75" s="19"/>
    </row>
    <row r="76" spans="2:44" s="1" customFormat="1" ht="12">
      <c r="B76" s="19"/>
      <c r="AR76" s="19"/>
    </row>
    <row r="77" spans="2:44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9"/>
    </row>
    <row r="81" spans="2:44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9"/>
    </row>
    <row r="82" spans="2:44" s="1" customFormat="1" ht="24.95" customHeight="1">
      <c r="B82" s="19"/>
      <c r="C82" s="12" t="s">
        <v>53</v>
      </c>
      <c r="AR82" s="19"/>
    </row>
    <row r="83" spans="2:44" s="1" customFormat="1" ht="6.95" customHeight="1">
      <c r="B83" s="19"/>
      <c r="AR83" s="19"/>
    </row>
    <row r="84" spans="2:44" s="3" customFormat="1" ht="12" customHeight="1">
      <c r="B84" s="34"/>
      <c r="C84" s="17" t="s">
        <v>12</v>
      </c>
      <c r="L84" s="3" t="str">
        <f>K5</f>
        <v>01</v>
      </c>
      <c r="AR84" s="34"/>
    </row>
    <row r="85" spans="2:44" s="4" customFormat="1" ht="36.95" customHeight="1">
      <c r="B85" s="35"/>
      <c r="C85" s="36" t="s">
        <v>14</v>
      </c>
      <c r="L85" s="321" t="str">
        <f>K6</f>
        <v>Český Rozhlas</v>
      </c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R85" s="35"/>
    </row>
    <row r="86" spans="2:44" s="1" customFormat="1" ht="6.95" customHeight="1">
      <c r="B86" s="19"/>
      <c r="AR86" s="19"/>
    </row>
    <row r="87" spans="2:44" s="1" customFormat="1" ht="12" customHeight="1">
      <c r="B87" s="19"/>
      <c r="C87" s="17" t="s">
        <v>18</v>
      </c>
      <c r="L87" s="37" t="str">
        <f>IF(K8="","",K8)</f>
        <v>Hradec Králové</v>
      </c>
      <c r="AI87" s="17" t="s">
        <v>20</v>
      </c>
      <c r="AM87" s="323" t="str">
        <f>IF(AN8="","",AN8)</f>
        <v>16. 12. 2019</v>
      </c>
      <c r="AN87" s="323"/>
      <c r="AR87" s="19"/>
    </row>
    <row r="88" spans="2:44" s="1" customFormat="1" ht="6.95" customHeight="1">
      <c r="B88" s="19"/>
      <c r="AR88" s="19"/>
    </row>
    <row r="89" spans="2:56" s="1" customFormat="1" ht="15.2" customHeight="1">
      <c r="B89" s="19"/>
      <c r="C89" s="17" t="s">
        <v>22</v>
      </c>
      <c r="L89" s="3" t="str">
        <f>IF(E11="","",E11)</f>
        <v>ČR Hradec Králové</v>
      </c>
      <c r="AI89" s="17" t="s">
        <v>28</v>
      </c>
      <c r="AM89" s="324" t="str">
        <f>IF(E17="","",E17)</f>
        <v>FABIAN</v>
      </c>
      <c r="AN89" s="325"/>
      <c r="AO89" s="325"/>
      <c r="AP89" s="325"/>
      <c r="AR89" s="19"/>
      <c r="AS89" s="326" t="s">
        <v>54</v>
      </c>
      <c r="AT89" s="327"/>
      <c r="AU89" s="38"/>
      <c r="AV89" s="38"/>
      <c r="AW89" s="38"/>
      <c r="AX89" s="38"/>
      <c r="AY89" s="38"/>
      <c r="AZ89" s="38"/>
      <c r="BA89" s="38"/>
      <c r="BB89" s="38"/>
      <c r="BC89" s="38"/>
      <c r="BD89" s="39"/>
    </row>
    <row r="90" spans="2:56" s="1" customFormat="1" ht="15.2" customHeight="1">
      <c r="B90" s="19"/>
      <c r="C90" s="17" t="s">
        <v>26</v>
      </c>
      <c r="L90" s="3" t="str">
        <f>IF(E14="","",E14)</f>
        <v xml:space="preserve"> </v>
      </c>
      <c r="AI90" s="17" t="s">
        <v>31</v>
      </c>
      <c r="AM90" s="324" t="str">
        <f>IF(E20="","",E20)</f>
        <v>Ing. Rádl</v>
      </c>
      <c r="AN90" s="325"/>
      <c r="AO90" s="325"/>
      <c r="AP90" s="325"/>
      <c r="AR90" s="19"/>
      <c r="AS90" s="328"/>
      <c r="AT90" s="329"/>
      <c r="AU90" s="40"/>
      <c r="AV90" s="40"/>
      <c r="AW90" s="40"/>
      <c r="AX90" s="40"/>
      <c r="AY90" s="40"/>
      <c r="AZ90" s="40"/>
      <c r="BA90" s="40"/>
      <c r="BB90" s="40"/>
      <c r="BC90" s="40"/>
      <c r="BD90" s="41"/>
    </row>
    <row r="91" spans="2:56" s="1" customFormat="1" ht="10.9" customHeight="1">
      <c r="B91" s="19"/>
      <c r="AR91" s="19"/>
      <c r="AS91" s="328"/>
      <c r="AT91" s="329"/>
      <c r="AU91" s="40"/>
      <c r="AV91" s="40"/>
      <c r="AW91" s="40"/>
      <c r="AX91" s="40"/>
      <c r="AY91" s="40"/>
      <c r="AZ91" s="40"/>
      <c r="BA91" s="40"/>
      <c r="BB91" s="40"/>
      <c r="BC91" s="40"/>
      <c r="BD91" s="41"/>
    </row>
    <row r="92" spans="2:56" s="1" customFormat="1" ht="29.25" customHeight="1">
      <c r="B92" s="19"/>
      <c r="C92" s="311" t="s">
        <v>55</v>
      </c>
      <c r="D92" s="312"/>
      <c r="E92" s="312"/>
      <c r="F92" s="312"/>
      <c r="G92" s="312"/>
      <c r="H92" s="42"/>
      <c r="I92" s="313" t="s">
        <v>56</v>
      </c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4" t="s">
        <v>57</v>
      </c>
      <c r="AH92" s="312"/>
      <c r="AI92" s="312"/>
      <c r="AJ92" s="312"/>
      <c r="AK92" s="312"/>
      <c r="AL92" s="312"/>
      <c r="AM92" s="312"/>
      <c r="AN92" s="313" t="s">
        <v>58</v>
      </c>
      <c r="AO92" s="312"/>
      <c r="AP92" s="315"/>
      <c r="AQ92" s="43" t="s">
        <v>59</v>
      </c>
      <c r="AR92" s="19"/>
      <c r="AS92" s="44" t="s">
        <v>60</v>
      </c>
      <c r="AT92" s="45" t="s">
        <v>61</v>
      </c>
      <c r="AU92" s="45" t="s">
        <v>62</v>
      </c>
      <c r="AV92" s="45" t="s">
        <v>63</v>
      </c>
      <c r="AW92" s="45" t="s">
        <v>64</v>
      </c>
      <c r="AX92" s="45" t="s">
        <v>65</v>
      </c>
      <c r="AY92" s="45" t="s">
        <v>66</v>
      </c>
      <c r="AZ92" s="45" t="s">
        <v>67</v>
      </c>
      <c r="BA92" s="45" t="s">
        <v>68</v>
      </c>
      <c r="BB92" s="45" t="s">
        <v>69</v>
      </c>
      <c r="BC92" s="45" t="s">
        <v>70</v>
      </c>
      <c r="BD92" s="46" t="s">
        <v>71</v>
      </c>
    </row>
    <row r="93" spans="2:56" s="1" customFormat="1" ht="10.9" customHeight="1">
      <c r="B93" s="19"/>
      <c r="AR93" s="19"/>
      <c r="AS93" s="47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</row>
    <row r="94" spans="2:90" s="5" customFormat="1" ht="32.45" customHeight="1">
      <c r="B94" s="48"/>
      <c r="C94" s="49" t="s">
        <v>72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319">
        <f>ROUND(AG95,2)</f>
        <v>0</v>
      </c>
      <c r="AH94" s="319"/>
      <c r="AI94" s="319"/>
      <c r="AJ94" s="319"/>
      <c r="AK94" s="319"/>
      <c r="AL94" s="319"/>
      <c r="AM94" s="319"/>
      <c r="AN94" s="320">
        <f>SUM(AG94,AT94)</f>
        <v>0</v>
      </c>
      <c r="AO94" s="320"/>
      <c r="AP94" s="320"/>
      <c r="AQ94" s="51" t="s">
        <v>1</v>
      </c>
      <c r="AR94" s="48"/>
      <c r="AS94" s="52">
        <f>ROUND(AS95,2)</f>
        <v>0</v>
      </c>
      <c r="AT94" s="53">
        <f>ROUND(SUM(AV94:AW94),2)</f>
        <v>0</v>
      </c>
      <c r="AU94" s="54">
        <f>ROUND(AU95,5)</f>
        <v>71.00817</v>
      </c>
      <c r="AV94" s="53">
        <f>ROUND(AZ94*L29,2)</f>
        <v>0</v>
      </c>
      <c r="AW94" s="53">
        <f>ROUND(BA94*L30,2)</f>
        <v>0</v>
      </c>
      <c r="AX94" s="53">
        <f>ROUND(BB94*L29,2)</f>
        <v>0</v>
      </c>
      <c r="AY94" s="53">
        <f>ROUND(BC94*L30,2)</f>
        <v>0</v>
      </c>
      <c r="AZ94" s="53">
        <f>ROUND(AZ95,2)</f>
        <v>0</v>
      </c>
      <c r="BA94" s="53">
        <f>ROUND(BA95,2)</f>
        <v>0</v>
      </c>
      <c r="BB94" s="53">
        <f>ROUND(BB95,2)</f>
        <v>0</v>
      </c>
      <c r="BC94" s="53">
        <f>ROUND(BC95,2)</f>
        <v>0</v>
      </c>
      <c r="BD94" s="55">
        <f>ROUND(BD95,2)</f>
        <v>0</v>
      </c>
      <c r="BS94" s="56" t="s">
        <v>73</v>
      </c>
      <c r="BT94" s="56" t="s">
        <v>74</v>
      </c>
      <c r="BU94" s="57" t="s">
        <v>75</v>
      </c>
      <c r="BV94" s="56" t="s">
        <v>76</v>
      </c>
      <c r="BW94" s="56" t="s">
        <v>4</v>
      </c>
      <c r="BX94" s="56" t="s">
        <v>77</v>
      </c>
      <c r="CL94" s="56" t="s">
        <v>1</v>
      </c>
    </row>
    <row r="95" spans="1:91" s="6" customFormat="1" ht="16.5" customHeight="1">
      <c r="A95" s="58" t="s">
        <v>78</v>
      </c>
      <c r="B95" s="59"/>
      <c r="C95" s="60"/>
      <c r="D95" s="318" t="s">
        <v>13</v>
      </c>
      <c r="E95" s="318"/>
      <c r="F95" s="318"/>
      <c r="G95" s="318"/>
      <c r="H95" s="318"/>
      <c r="I95" s="61"/>
      <c r="J95" s="318" t="s">
        <v>79</v>
      </c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6">
        <f>'01 - Obnova topného zařízení'!J32</f>
        <v>0</v>
      </c>
      <c r="AH95" s="317"/>
      <c r="AI95" s="317"/>
      <c r="AJ95" s="317"/>
      <c r="AK95" s="317"/>
      <c r="AL95" s="317"/>
      <c r="AM95" s="317"/>
      <c r="AN95" s="316">
        <f>SUM(AG95,AT95)</f>
        <v>0</v>
      </c>
      <c r="AO95" s="317"/>
      <c r="AP95" s="317"/>
      <c r="AQ95" s="62" t="s">
        <v>80</v>
      </c>
      <c r="AR95" s="59"/>
      <c r="AS95" s="63">
        <v>0</v>
      </c>
      <c r="AT95" s="64">
        <f>ROUND(SUM(AV95:AW95),2)</f>
        <v>0</v>
      </c>
      <c r="AU95" s="65">
        <f>'01 - Obnova topného zařízení'!P136</f>
        <v>71.008167</v>
      </c>
      <c r="AV95" s="64">
        <f>'01 - Obnova topného zařízení'!J35</f>
        <v>0</v>
      </c>
      <c r="AW95" s="64">
        <f>'01 - Obnova topného zařízení'!J36</f>
        <v>0</v>
      </c>
      <c r="AX95" s="64">
        <f>'01 - Obnova topného zařízení'!J37</f>
        <v>0</v>
      </c>
      <c r="AY95" s="64">
        <f>'01 - Obnova topného zařízení'!J38</f>
        <v>0</v>
      </c>
      <c r="AZ95" s="64">
        <f>'01 - Obnova topného zařízení'!F35</f>
        <v>0</v>
      </c>
      <c r="BA95" s="64">
        <f>'01 - Obnova topného zařízení'!F36</f>
        <v>0</v>
      </c>
      <c r="BB95" s="64">
        <f>'01 - Obnova topného zařízení'!F37</f>
        <v>0</v>
      </c>
      <c r="BC95" s="64">
        <f>'01 - Obnova topného zařízení'!F38</f>
        <v>0</v>
      </c>
      <c r="BD95" s="66">
        <f>'01 - Obnova topného zařízení'!F39</f>
        <v>0</v>
      </c>
      <c r="BT95" s="67" t="s">
        <v>81</v>
      </c>
      <c r="BV95" s="67" t="s">
        <v>76</v>
      </c>
      <c r="BW95" s="67" t="s">
        <v>82</v>
      </c>
      <c r="BX95" s="67" t="s">
        <v>4</v>
      </c>
      <c r="CL95" s="67" t="s">
        <v>1</v>
      </c>
      <c r="CM95" s="67" t="s">
        <v>83</v>
      </c>
    </row>
    <row r="96" spans="2:44" s="1" customFormat="1" ht="30" customHeight="1">
      <c r="B96" s="19"/>
      <c r="AR96" s="19"/>
    </row>
    <row r="97" spans="2:44" s="1" customFormat="1" ht="6.9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19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01 - Obnova topného zaříz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7"/>
  <sheetViews>
    <sheetView showGridLines="0" workbookViewId="0" topLeftCell="A76">
      <selection activeCell="I180" sqref="I180"/>
    </sheetView>
  </sheetViews>
  <sheetFormatPr defaultColWidth="9.140625" defaultRowHeight="12"/>
  <cols>
    <col min="1" max="1" width="8.28125" style="68" customWidth="1"/>
    <col min="2" max="2" width="1.7109375" style="68" customWidth="1"/>
    <col min="3" max="3" width="4.140625" style="68" customWidth="1"/>
    <col min="4" max="4" width="4.28125" style="68" customWidth="1"/>
    <col min="5" max="5" width="17.140625" style="68" customWidth="1"/>
    <col min="6" max="6" width="50.8515625" style="68" customWidth="1"/>
    <col min="7" max="7" width="7.00390625" style="68" customWidth="1"/>
    <col min="8" max="8" width="11.421875" style="68" customWidth="1"/>
    <col min="9" max="10" width="20.140625" style="68" customWidth="1"/>
    <col min="11" max="11" width="20.140625" style="68" hidden="1" customWidth="1"/>
    <col min="12" max="12" width="5.7109375" style="68" customWidth="1"/>
    <col min="13" max="13" width="1.1484375" style="68" customWidth="1"/>
    <col min="14" max="14" width="1.1484375" style="68" hidden="1" customWidth="1"/>
    <col min="15" max="15" width="2.28125" style="68" hidden="1" customWidth="1"/>
    <col min="16" max="16" width="2.8515625" style="68" hidden="1" customWidth="1"/>
    <col min="17" max="17" width="8.421875" style="68" hidden="1" customWidth="1"/>
    <col min="18" max="18" width="0.42578125" style="68" hidden="1" customWidth="1"/>
    <col min="19" max="19" width="6.8515625" style="68" hidden="1" customWidth="1"/>
    <col min="20" max="20" width="6.7109375" style="68" hidden="1" customWidth="1"/>
    <col min="21" max="21" width="18.00390625" style="68" hidden="1" customWidth="1"/>
    <col min="22" max="22" width="10.8515625" style="68" customWidth="1"/>
    <col min="23" max="23" width="2.00390625" style="68" customWidth="1"/>
    <col min="24" max="24" width="12.28125" style="68" hidden="1" customWidth="1"/>
    <col min="25" max="25" width="15.00390625" style="68" hidden="1" customWidth="1"/>
    <col min="26" max="26" width="11.00390625" style="68" hidden="1" customWidth="1"/>
    <col min="27" max="27" width="15.00390625" style="68" customWidth="1"/>
    <col min="28" max="28" width="4.00390625" style="68" customWidth="1"/>
    <col min="29" max="29" width="11.00390625" style="68" customWidth="1"/>
    <col min="30" max="30" width="6.8515625" style="68" customWidth="1"/>
    <col min="31" max="31" width="5.00390625" style="68" customWidth="1"/>
    <col min="32" max="43" width="9.28125" style="68" customWidth="1"/>
    <col min="44" max="65" width="9.28125" style="68" hidden="1" customWidth="1"/>
    <col min="66" max="16384" width="9.28125" style="68" customWidth="1"/>
  </cols>
  <sheetData>
    <row r="1" ht="12"/>
    <row r="2" spans="12:46" ht="36.95" customHeight="1">
      <c r="L2" s="330" t="s">
        <v>5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20" t="s">
        <v>82</v>
      </c>
    </row>
    <row r="3" spans="2:46" ht="6.95" customHeight="1" thickBo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3"/>
      <c r="AT3" s="120" t="s">
        <v>83</v>
      </c>
    </row>
    <row r="4" spans="2:46" ht="24.95" customHeight="1" thickBot="1">
      <c r="B4" s="123"/>
      <c r="D4" s="124" t="s">
        <v>84</v>
      </c>
      <c r="G4" s="125" t="s">
        <v>799</v>
      </c>
      <c r="H4" s="91"/>
      <c r="I4" s="92"/>
      <c r="L4" s="123"/>
      <c r="M4" s="126" t="s">
        <v>10</v>
      </c>
      <c r="V4" s="127"/>
      <c r="AT4" s="120" t="s">
        <v>3</v>
      </c>
    </row>
    <row r="5" spans="2:12" ht="6.95" customHeight="1">
      <c r="B5" s="123"/>
      <c r="L5" s="123"/>
    </row>
    <row r="6" spans="2:12" ht="12" customHeight="1">
      <c r="B6" s="123"/>
      <c r="D6" s="128" t="s">
        <v>14</v>
      </c>
      <c r="L6" s="123"/>
    </row>
    <row r="7" spans="2:12" ht="16.5" customHeight="1">
      <c r="B7" s="123"/>
      <c r="E7" s="335" t="str">
        <f>'Rekapitulace stavby'!K6</f>
        <v>Český Rozhlas</v>
      </c>
      <c r="F7" s="336"/>
      <c r="G7" s="336"/>
      <c r="H7" s="336"/>
      <c r="L7" s="123"/>
    </row>
    <row r="8" spans="2:12" s="129" customFormat="1" ht="12" customHeight="1">
      <c r="B8" s="130"/>
      <c r="D8" s="128" t="s">
        <v>85</v>
      </c>
      <c r="L8" s="130"/>
    </row>
    <row r="9" spans="2:12" s="129" customFormat="1" ht="36.95" customHeight="1">
      <c r="B9" s="130"/>
      <c r="E9" s="332" t="s">
        <v>86</v>
      </c>
      <c r="F9" s="333"/>
      <c r="G9" s="333"/>
      <c r="H9" s="333"/>
      <c r="L9" s="130"/>
    </row>
    <row r="10" spans="2:12" s="129" customFormat="1" ht="12">
      <c r="B10" s="130"/>
      <c r="L10" s="130"/>
    </row>
    <row r="11" spans="2:12" s="129" customFormat="1" ht="12" customHeight="1">
      <c r="B11" s="130"/>
      <c r="D11" s="128" t="s">
        <v>16</v>
      </c>
      <c r="F11" s="131" t="s">
        <v>1</v>
      </c>
      <c r="I11" s="128" t="s">
        <v>17</v>
      </c>
      <c r="J11" s="131" t="s">
        <v>1</v>
      </c>
      <c r="L11" s="130"/>
    </row>
    <row r="12" spans="2:12" s="129" customFormat="1" ht="12" customHeight="1">
      <c r="B12" s="130"/>
      <c r="D12" s="128" t="s">
        <v>18</v>
      </c>
      <c r="F12" s="131" t="s">
        <v>19</v>
      </c>
      <c r="I12" s="128" t="s">
        <v>20</v>
      </c>
      <c r="J12" s="132" t="str">
        <f>'Rekapitulace stavby'!AN8</f>
        <v>16. 12. 2019</v>
      </c>
      <c r="L12" s="130"/>
    </row>
    <row r="13" spans="2:12" s="129" customFormat="1" ht="10.9" customHeight="1">
      <c r="B13" s="130"/>
      <c r="L13" s="130"/>
    </row>
    <row r="14" spans="2:12" s="129" customFormat="1" ht="12" customHeight="1">
      <c r="B14" s="130"/>
      <c r="D14" s="128" t="s">
        <v>22</v>
      </c>
      <c r="I14" s="128" t="s">
        <v>23</v>
      </c>
      <c r="J14" s="131" t="s">
        <v>1</v>
      </c>
      <c r="L14" s="130"/>
    </row>
    <row r="15" spans="2:12" s="129" customFormat="1" ht="18" customHeight="1">
      <c r="B15" s="130"/>
      <c r="E15" s="131" t="s">
        <v>24</v>
      </c>
      <c r="I15" s="128" t="s">
        <v>25</v>
      </c>
      <c r="J15" s="131" t="s">
        <v>1</v>
      </c>
      <c r="L15" s="130"/>
    </row>
    <row r="16" spans="2:12" s="129" customFormat="1" ht="6.95" customHeight="1">
      <c r="B16" s="130"/>
      <c r="L16" s="130"/>
    </row>
    <row r="17" spans="2:12" s="129" customFormat="1" ht="12" customHeight="1">
      <c r="B17" s="130"/>
      <c r="D17" s="128" t="s">
        <v>26</v>
      </c>
      <c r="I17" s="128" t="s">
        <v>23</v>
      </c>
      <c r="J17" s="131" t="str">
        <f>'Rekapitulace stavby'!AN13</f>
        <v/>
      </c>
      <c r="L17" s="130"/>
    </row>
    <row r="18" spans="2:12" s="129" customFormat="1" ht="18" customHeight="1">
      <c r="B18" s="130"/>
      <c r="E18" s="337" t="str">
        <f>'Rekapitulace stavby'!E14</f>
        <v xml:space="preserve"> </v>
      </c>
      <c r="F18" s="337"/>
      <c r="G18" s="337"/>
      <c r="H18" s="337"/>
      <c r="I18" s="128" t="s">
        <v>25</v>
      </c>
      <c r="J18" s="131" t="str">
        <f>'Rekapitulace stavby'!AN14</f>
        <v/>
      </c>
      <c r="L18" s="130"/>
    </row>
    <row r="19" spans="2:12" s="129" customFormat="1" ht="6.95" customHeight="1">
      <c r="B19" s="130"/>
      <c r="L19" s="130"/>
    </row>
    <row r="20" spans="2:12" s="129" customFormat="1" ht="12" customHeight="1">
      <c r="B20" s="130"/>
      <c r="D20" s="128" t="s">
        <v>28</v>
      </c>
      <c r="I20" s="128" t="s">
        <v>23</v>
      </c>
      <c r="J20" s="131" t="s">
        <v>1</v>
      </c>
      <c r="L20" s="130"/>
    </row>
    <row r="21" spans="2:12" s="129" customFormat="1" ht="18" customHeight="1">
      <c r="B21" s="130"/>
      <c r="E21" s="131" t="s">
        <v>29</v>
      </c>
      <c r="I21" s="128" t="s">
        <v>25</v>
      </c>
      <c r="J21" s="131" t="s">
        <v>1</v>
      </c>
      <c r="L21" s="130"/>
    </row>
    <row r="22" spans="2:12" s="129" customFormat="1" ht="6.95" customHeight="1">
      <c r="B22" s="130"/>
      <c r="L22" s="130"/>
    </row>
    <row r="23" spans="2:12" s="129" customFormat="1" ht="12" customHeight="1">
      <c r="B23" s="130"/>
      <c r="D23" s="128" t="s">
        <v>31</v>
      </c>
      <c r="I23" s="128" t="s">
        <v>23</v>
      </c>
      <c r="J23" s="131" t="s">
        <v>1</v>
      </c>
      <c r="L23" s="130"/>
    </row>
    <row r="24" spans="2:12" s="129" customFormat="1" ht="18" customHeight="1">
      <c r="B24" s="130"/>
      <c r="E24" s="131" t="s">
        <v>32</v>
      </c>
      <c r="I24" s="128" t="s">
        <v>25</v>
      </c>
      <c r="J24" s="131" t="s">
        <v>1</v>
      </c>
      <c r="L24" s="130"/>
    </row>
    <row r="25" spans="2:12" s="129" customFormat="1" ht="6.95" customHeight="1">
      <c r="B25" s="130"/>
      <c r="L25" s="130"/>
    </row>
    <row r="26" spans="2:12" s="129" customFormat="1" ht="12" customHeight="1">
      <c r="B26" s="130"/>
      <c r="D26" s="128" t="s">
        <v>33</v>
      </c>
      <c r="L26" s="130"/>
    </row>
    <row r="27" spans="2:12" s="134" customFormat="1" ht="16.5" customHeight="1">
      <c r="B27" s="133"/>
      <c r="E27" s="338" t="s">
        <v>1</v>
      </c>
      <c r="F27" s="338"/>
      <c r="G27" s="338"/>
      <c r="H27" s="338"/>
      <c r="L27" s="133"/>
    </row>
    <row r="28" spans="2:12" s="129" customFormat="1" ht="6.95" customHeight="1">
      <c r="B28" s="130"/>
      <c r="L28" s="130"/>
    </row>
    <row r="29" spans="2:12" s="129" customFormat="1" ht="6.95" customHeight="1">
      <c r="B29" s="130"/>
      <c r="D29" s="135"/>
      <c r="E29" s="135"/>
      <c r="F29" s="135"/>
      <c r="G29" s="135"/>
      <c r="H29" s="135"/>
      <c r="I29" s="135"/>
      <c r="J29" s="135"/>
      <c r="K29" s="135"/>
      <c r="L29" s="130"/>
    </row>
    <row r="30" spans="2:12" s="129" customFormat="1" ht="14.45" customHeight="1">
      <c r="B30" s="130"/>
      <c r="D30" s="131" t="s">
        <v>87</v>
      </c>
      <c r="J30" s="136">
        <f>J96</f>
        <v>0</v>
      </c>
      <c r="L30" s="130"/>
    </row>
    <row r="31" spans="2:12" s="129" customFormat="1" ht="14.45" customHeight="1">
      <c r="B31" s="130"/>
      <c r="D31" s="137" t="s">
        <v>88</v>
      </c>
      <c r="J31" s="136">
        <f>J113</f>
        <v>0</v>
      </c>
      <c r="L31" s="130"/>
    </row>
    <row r="32" spans="2:12" s="129" customFormat="1" ht="25.35" customHeight="1">
      <c r="B32" s="130"/>
      <c r="D32" s="138" t="s">
        <v>34</v>
      </c>
      <c r="J32" s="139">
        <f>ROUND(J30+J31,2)</f>
        <v>0</v>
      </c>
      <c r="L32" s="130"/>
    </row>
    <row r="33" spans="2:12" s="129" customFormat="1" ht="6.95" customHeight="1">
      <c r="B33" s="130"/>
      <c r="D33" s="135"/>
      <c r="E33" s="135"/>
      <c r="F33" s="135"/>
      <c r="G33" s="135"/>
      <c r="H33" s="135"/>
      <c r="I33" s="135"/>
      <c r="J33" s="135"/>
      <c r="K33" s="135"/>
      <c r="L33" s="130"/>
    </row>
    <row r="34" spans="2:12" s="129" customFormat="1" ht="14.45" customHeight="1">
      <c r="B34" s="130"/>
      <c r="F34" s="140" t="s">
        <v>36</v>
      </c>
      <c r="I34" s="140" t="s">
        <v>35</v>
      </c>
      <c r="J34" s="140" t="s">
        <v>37</v>
      </c>
      <c r="L34" s="130"/>
    </row>
    <row r="35" spans="2:12" s="129" customFormat="1" ht="14.45" customHeight="1">
      <c r="B35" s="130"/>
      <c r="D35" s="141" t="s">
        <v>38</v>
      </c>
      <c r="E35" s="128" t="s">
        <v>39</v>
      </c>
      <c r="F35" s="142">
        <f>ROUND((SUM(BE113:BE116)+SUM(BE136:BE216)),2)</f>
        <v>0</v>
      </c>
      <c r="I35" s="143">
        <v>0.21</v>
      </c>
      <c r="J35" s="142">
        <f>ROUND(((SUM(BE113:BE116)+SUM(BE136:BE216))*I35),2)</f>
        <v>0</v>
      </c>
      <c r="L35" s="130"/>
    </row>
    <row r="36" spans="2:12" s="129" customFormat="1" ht="14.45" customHeight="1">
      <c r="B36" s="130"/>
      <c r="E36" s="128" t="s">
        <v>40</v>
      </c>
      <c r="F36" s="142">
        <f>ROUND((SUM(BF113:BF116)+SUM(BF136:BF216)),2)</f>
        <v>0</v>
      </c>
      <c r="I36" s="143">
        <v>0.15</v>
      </c>
      <c r="J36" s="142">
        <f>ROUND(((SUM(BF113:BF116)+SUM(BF136:BF216))*I36),2)</f>
        <v>0</v>
      </c>
      <c r="L36" s="130"/>
    </row>
    <row r="37" spans="2:12" s="129" customFormat="1" ht="14.45" customHeight="1" hidden="1">
      <c r="B37" s="130"/>
      <c r="E37" s="128" t="s">
        <v>41</v>
      </c>
      <c r="F37" s="142">
        <f>ROUND((SUM(BG113:BG116)+SUM(BG136:BG216)),2)</f>
        <v>0</v>
      </c>
      <c r="I37" s="143">
        <v>0.21</v>
      </c>
      <c r="J37" s="142">
        <f>0</f>
        <v>0</v>
      </c>
      <c r="L37" s="130"/>
    </row>
    <row r="38" spans="2:12" s="129" customFormat="1" ht="14.45" customHeight="1" hidden="1">
      <c r="B38" s="130"/>
      <c r="E38" s="128" t="s">
        <v>42</v>
      </c>
      <c r="F38" s="142">
        <f>ROUND((SUM(BH113:BH116)+SUM(BH136:BH216)),2)</f>
        <v>0</v>
      </c>
      <c r="I38" s="143">
        <v>0.15</v>
      </c>
      <c r="J38" s="142">
        <f>0</f>
        <v>0</v>
      </c>
      <c r="L38" s="130"/>
    </row>
    <row r="39" spans="2:12" s="129" customFormat="1" ht="14.45" customHeight="1" hidden="1">
      <c r="B39" s="130"/>
      <c r="E39" s="128" t="s">
        <v>43</v>
      </c>
      <c r="F39" s="142">
        <f>ROUND((SUM(BI113:BI116)+SUM(BI136:BI216)),2)</f>
        <v>0</v>
      </c>
      <c r="I39" s="143">
        <v>0</v>
      </c>
      <c r="J39" s="142">
        <f>0</f>
        <v>0</v>
      </c>
      <c r="L39" s="130"/>
    </row>
    <row r="40" spans="2:12" s="129" customFormat="1" ht="6.95" customHeight="1">
      <c r="B40" s="130"/>
      <c r="L40" s="130"/>
    </row>
    <row r="41" spans="2:12" s="129" customFormat="1" ht="25.35" customHeight="1">
      <c r="B41" s="130"/>
      <c r="C41" s="144"/>
      <c r="D41" s="145" t="s">
        <v>44</v>
      </c>
      <c r="E41" s="146"/>
      <c r="F41" s="146"/>
      <c r="G41" s="147" t="s">
        <v>45</v>
      </c>
      <c r="H41" s="148" t="s">
        <v>46</v>
      </c>
      <c r="I41" s="146"/>
      <c r="J41" s="149">
        <f>SUM(J32:J39)</f>
        <v>0</v>
      </c>
      <c r="K41" s="150"/>
      <c r="L41" s="130"/>
    </row>
    <row r="42" spans="2:12" s="129" customFormat="1" ht="14.45" customHeight="1">
      <c r="B42" s="130"/>
      <c r="L42" s="130"/>
    </row>
    <row r="43" spans="2:12" ht="14.45" customHeight="1">
      <c r="B43" s="123"/>
      <c r="L43" s="123"/>
    </row>
    <row r="44" spans="2:12" ht="14.45" customHeight="1">
      <c r="B44" s="123"/>
      <c r="L44" s="123"/>
    </row>
    <row r="45" spans="2:12" ht="14.45" customHeight="1">
      <c r="B45" s="123"/>
      <c r="L45" s="123"/>
    </row>
    <row r="46" spans="2:12" ht="14.45" customHeight="1">
      <c r="B46" s="123"/>
      <c r="L46" s="123"/>
    </row>
    <row r="47" spans="2:12" ht="14.45" customHeight="1">
      <c r="B47" s="123"/>
      <c r="L47" s="123"/>
    </row>
    <row r="48" spans="2:12" ht="14.45" customHeight="1">
      <c r="B48" s="123"/>
      <c r="L48" s="123"/>
    </row>
    <row r="49" spans="2:12" ht="14.45" customHeight="1">
      <c r="B49" s="123"/>
      <c r="L49" s="123"/>
    </row>
    <row r="50" spans="2:12" s="129" customFormat="1" ht="14.45" customHeight="1">
      <c r="B50" s="130"/>
      <c r="D50" s="151" t="s">
        <v>47</v>
      </c>
      <c r="E50" s="152"/>
      <c r="F50" s="152"/>
      <c r="G50" s="151" t="s">
        <v>48</v>
      </c>
      <c r="H50" s="152"/>
      <c r="I50" s="152"/>
      <c r="J50" s="152"/>
      <c r="K50" s="152"/>
      <c r="L50" s="130"/>
    </row>
    <row r="51" spans="2:12" ht="12">
      <c r="B51" s="123"/>
      <c r="L51" s="123"/>
    </row>
    <row r="52" spans="2:12" ht="12">
      <c r="B52" s="123"/>
      <c r="L52" s="123"/>
    </row>
    <row r="53" spans="2:12" ht="12">
      <c r="B53" s="123"/>
      <c r="L53" s="123"/>
    </row>
    <row r="54" spans="2:12" ht="12">
      <c r="B54" s="123"/>
      <c r="L54" s="123"/>
    </row>
    <row r="55" spans="2:12" ht="12">
      <c r="B55" s="123"/>
      <c r="L55" s="123"/>
    </row>
    <row r="56" spans="2:12" ht="12">
      <c r="B56" s="123"/>
      <c r="L56" s="123"/>
    </row>
    <row r="57" spans="2:12" ht="12">
      <c r="B57" s="123"/>
      <c r="L57" s="123"/>
    </row>
    <row r="58" spans="2:12" ht="12">
      <c r="B58" s="123"/>
      <c r="L58" s="123"/>
    </row>
    <row r="59" spans="2:12" ht="12">
      <c r="B59" s="123"/>
      <c r="L59" s="123"/>
    </row>
    <row r="60" spans="2:12" ht="12">
      <c r="B60" s="123"/>
      <c r="L60" s="123"/>
    </row>
    <row r="61" spans="2:12" s="129" customFormat="1" ht="12.75">
      <c r="B61" s="130"/>
      <c r="D61" s="153" t="s">
        <v>49</v>
      </c>
      <c r="E61" s="154"/>
      <c r="F61" s="155" t="s">
        <v>50</v>
      </c>
      <c r="G61" s="153" t="s">
        <v>49</v>
      </c>
      <c r="H61" s="154"/>
      <c r="I61" s="154"/>
      <c r="J61" s="156" t="s">
        <v>50</v>
      </c>
      <c r="K61" s="154"/>
      <c r="L61" s="130"/>
    </row>
    <row r="62" spans="2:12" ht="12">
      <c r="B62" s="123"/>
      <c r="L62" s="123"/>
    </row>
    <row r="63" spans="2:12" ht="12">
      <c r="B63" s="123"/>
      <c r="L63" s="123"/>
    </row>
    <row r="64" spans="2:12" ht="12">
      <c r="B64" s="123"/>
      <c r="L64" s="123"/>
    </row>
    <row r="65" spans="2:12" s="129" customFormat="1" ht="12.75">
      <c r="B65" s="130"/>
      <c r="D65" s="151" t="s">
        <v>51</v>
      </c>
      <c r="E65" s="152"/>
      <c r="F65" s="152"/>
      <c r="G65" s="151" t="s">
        <v>52</v>
      </c>
      <c r="H65" s="152"/>
      <c r="I65" s="152"/>
      <c r="J65" s="152"/>
      <c r="K65" s="152"/>
      <c r="L65" s="130"/>
    </row>
    <row r="66" spans="2:12" ht="12">
      <c r="B66" s="123"/>
      <c r="L66" s="123"/>
    </row>
    <row r="67" spans="2:12" ht="12">
      <c r="B67" s="123"/>
      <c r="L67" s="123"/>
    </row>
    <row r="68" spans="2:12" ht="12">
      <c r="B68" s="123"/>
      <c r="L68" s="123"/>
    </row>
    <row r="69" spans="2:12" ht="12">
      <c r="B69" s="123"/>
      <c r="L69" s="123"/>
    </row>
    <row r="70" spans="2:12" ht="12">
      <c r="B70" s="123"/>
      <c r="L70" s="123"/>
    </row>
    <row r="71" spans="2:12" ht="12">
      <c r="B71" s="123"/>
      <c r="L71" s="123"/>
    </row>
    <row r="72" spans="2:12" ht="12">
      <c r="B72" s="123"/>
      <c r="L72" s="123"/>
    </row>
    <row r="73" spans="2:12" ht="12">
      <c r="B73" s="123"/>
      <c r="L73" s="123"/>
    </row>
    <row r="74" spans="2:12" ht="12">
      <c r="B74" s="123"/>
      <c r="L74" s="123"/>
    </row>
    <row r="75" spans="2:12" ht="12">
      <c r="B75" s="123"/>
      <c r="L75" s="123"/>
    </row>
    <row r="76" spans="2:12" s="129" customFormat="1" ht="12.75">
      <c r="B76" s="130"/>
      <c r="D76" s="153" t="s">
        <v>49</v>
      </c>
      <c r="E76" s="154"/>
      <c r="F76" s="155" t="s">
        <v>50</v>
      </c>
      <c r="G76" s="153" t="s">
        <v>49</v>
      </c>
      <c r="H76" s="154"/>
      <c r="I76" s="154"/>
      <c r="J76" s="156" t="s">
        <v>50</v>
      </c>
      <c r="K76" s="154"/>
      <c r="L76" s="130"/>
    </row>
    <row r="77" spans="2:12" s="129" customFormat="1" ht="14.45" customHeight="1"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30"/>
    </row>
    <row r="81" spans="2:12" s="129" customFormat="1" ht="6.95" customHeight="1" thickBot="1"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30"/>
    </row>
    <row r="82" spans="2:12" s="129" customFormat="1" ht="24.95" customHeight="1" thickBot="1">
      <c r="B82" s="130"/>
      <c r="C82" s="124" t="s">
        <v>89</v>
      </c>
      <c r="H82" s="125" t="s">
        <v>799</v>
      </c>
      <c r="I82" s="91"/>
      <c r="J82" s="92"/>
      <c r="L82" s="130"/>
    </row>
    <row r="83" spans="2:12" s="129" customFormat="1" ht="6.95" customHeight="1" thickBot="1">
      <c r="B83" s="130"/>
      <c r="L83" s="130"/>
    </row>
    <row r="84" spans="2:12" s="129" customFormat="1" ht="12" customHeight="1" thickBot="1">
      <c r="B84" s="130"/>
      <c r="C84" s="128" t="s">
        <v>14</v>
      </c>
      <c r="H84" s="161" t="s">
        <v>802</v>
      </c>
      <c r="I84" s="162"/>
      <c r="J84" s="163"/>
      <c r="L84" s="130"/>
    </row>
    <row r="85" spans="2:12" s="129" customFormat="1" ht="16.5" customHeight="1">
      <c r="B85" s="130"/>
      <c r="E85" s="335" t="str">
        <f>E7</f>
        <v>Český Rozhlas</v>
      </c>
      <c r="F85" s="336"/>
      <c r="G85" s="336"/>
      <c r="H85" s="336"/>
      <c r="L85" s="130"/>
    </row>
    <row r="86" spans="2:12" s="129" customFormat="1" ht="12" customHeight="1">
      <c r="B86" s="130"/>
      <c r="C86" s="128" t="s">
        <v>85</v>
      </c>
      <c r="L86" s="130"/>
    </row>
    <row r="87" spans="2:12" s="129" customFormat="1" ht="16.5" customHeight="1">
      <c r="B87" s="130"/>
      <c r="E87" s="332" t="str">
        <f>E9</f>
        <v>01 - Obnova topného zařízení</v>
      </c>
      <c r="F87" s="333"/>
      <c r="G87" s="333"/>
      <c r="H87" s="333"/>
      <c r="L87" s="130"/>
    </row>
    <row r="88" spans="2:12" s="129" customFormat="1" ht="6.95" customHeight="1">
      <c r="B88" s="130"/>
      <c r="L88" s="130"/>
    </row>
    <row r="89" spans="2:12" s="129" customFormat="1" ht="12" customHeight="1">
      <c r="B89" s="130"/>
      <c r="C89" s="128" t="s">
        <v>18</v>
      </c>
      <c r="F89" s="131" t="str">
        <f>F12</f>
        <v>Hradec Králové</v>
      </c>
      <c r="I89" s="128" t="s">
        <v>20</v>
      </c>
      <c r="J89" s="132" t="str">
        <f>IF(J12="","",J12)</f>
        <v>16. 12. 2019</v>
      </c>
      <c r="L89" s="130"/>
    </row>
    <row r="90" spans="2:12" s="129" customFormat="1" ht="6.95" customHeight="1">
      <c r="B90" s="130"/>
      <c r="L90" s="130"/>
    </row>
    <row r="91" spans="2:12" s="129" customFormat="1" ht="15.2" customHeight="1">
      <c r="B91" s="130"/>
      <c r="C91" s="128" t="s">
        <v>22</v>
      </c>
      <c r="F91" s="131" t="str">
        <f>E15</f>
        <v>ČR Hradec Králové</v>
      </c>
      <c r="I91" s="128" t="s">
        <v>28</v>
      </c>
      <c r="J91" s="164" t="str">
        <f>E21</f>
        <v>FABIAN</v>
      </c>
      <c r="L91" s="130"/>
    </row>
    <row r="92" spans="2:12" s="129" customFormat="1" ht="15.2" customHeight="1">
      <c r="B92" s="130"/>
      <c r="C92" s="128" t="s">
        <v>26</v>
      </c>
      <c r="F92" s="258" t="str">
        <f>IF(E18="","",E18)</f>
        <v xml:space="preserve"> </v>
      </c>
      <c r="I92" s="128" t="s">
        <v>31</v>
      </c>
      <c r="J92" s="164" t="str">
        <f>E24</f>
        <v>Ing. Rádl</v>
      </c>
      <c r="L92" s="130"/>
    </row>
    <row r="93" spans="2:12" s="129" customFormat="1" ht="10.35" customHeight="1">
      <c r="B93" s="130"/>
      <c r="L93" s="130"/>
    </row>
    <row r="94" spans="2:12" s="129" customFormat="1" ht="29.25" customHeight="1">
      <c r="B94" s="130"/>
      <c r="C94" s="165" t="s">
        <v>90</v>
      </c>
      <c r="D94" s="144"/>
      <c r="E94" s="144"/>
      <c r="F94" s="144"/>
      <c r="G94" s="144"/>
      <c r="H94" s="144"/>
      <c r="I94" s="144"/>
      <c r="J94" s="166" t="s">
        <v>91</v>
      </c>
      <c r="K94" s="144"/>
      <c r="L94" s="130"/>
    </row>
    <row r="95" spans="2:12" s="129" customFormat="1" ht="10.35" customHeight="1">
      <c r="B95" s="130"/>
      <c r="L95" s="130"/>
    </row>
    <row r="96" spans="2:47" s="129" customFormat="1" ht="22.9" customHeight="1">
      <c r="B96" s="130"/>
      <c r="C96" s="167" t="s">
        <v>92</v>
      </c>
      <c r="J96" s="168">
        <f>J136</f>
        <v>0</v>
      </c>
      <c r="L96" s="130"/>
      <c r="AU96" s="120" t="s">
        <v>93</v>
      </c>
    </row>
    <row r="97" spans="2:12" s="170" customFormat="1" ht="24.95" customHeight="1">
      <c r="B97" s="169"/>
      <c r="D97" s="171" t="s">
        <v>94</v>
      </c>
      <c r="E97" s="172"/>
      <c r="F97" s="172"/>
      <c r="G97" s="172"/>
      <c r="H97" s="172"/>
      <c r="I97" s="172"/>
      <c r="J97" s="173">
        <f>J137</f>
        <v>0</v>
      </c>
      <c r="L97" s="169"/>
    </row>
    <row r="98" spans="2:12" s="175" customFormat="1" ht="19.9" customHeight="1">
      <c r="B98" s="174"/>
      <c r="D98" s="176" t="s">
        <v>95</v>
      </c>
      <c r="E98" s="177"/>
      <c r="F98" s="177"/>
      <c r="G98" s="177"/>
      <c r="H98" s="177"/>
      <c r="I98" s="177"/>
      <c r="J98" s="178">
        <f>J138</f>
        <v>0</v>
      </c>
      <c r="L98" s="174"/>
    </row>
    <row r="99" spans="2:12" s="175" customFormat="1" ht="19.9" customHeight="1">
      <c r="B99" s="174"/>
      <c r="D99" s="176" t="s">
        <v>96</v>
      </c>
      <c r="E99" s="177"/>
      <c r="F99" s="177"/>
      <c r="G99" s="177"/>
      <c r="H99" s="177"/>
      <c r="I99" s="177"/>
      <c r="J99" s="178">
        <f>J146</f>
        <v>0</v>
      </c>
      <c r="L99" s="174"/>
    </row>
    <row r="100" spans="2:12" s="175" customFormat="1" ht="19.9" customHeight="1">
      <c r="B100" s="174"/>
      <c r="D100" s="176" t="s">
        <v>97</v>
      </c>
      <c r="E100" s="177"/>
      <c r="F100" s="177"/>
      <c r="G100" s="177"/>
      <c r="H100" s="177"/>
      <c r="I100" s="177"/>
      <c r="J100" s="178">
        <f>J167</f>
        <v>0</v>
      </c>
      <c r="L100" s="174"/>
    </row>
    <row r="101" spans="2:12" s="175" customFormat="1" ht="19.9" customHeight="1">
      <c r="B101" s="174"/>
      <c r="D101" s="176" t="s">
        <v>98</v>
      </c>
      <c r="E101" s="177"/>
      <c r="F101" s="177"/>
      <c r="G101" s="177"/>
      <c r="H101" s="177"/>
      <c r="I101" s="177"/>
      <c r="J101" s="178">
        <f>J176</f>
        <v>0</v>
      </c>
      <c r="L101" s="174"/>
    </row>
    <row r="102" spans="2:12" s="170" customFormat="1" ht="24.95" customHeight="1">
      <c r="B102" s="169"/>
      <c r="D102" s="171" t="s">
        <v>99</v>
      </c>
      <c r="E102" s="172"/>
      <c r="F102" s="172"/>
      <c r="G102" s="172"/>
      <c r="H102" s="172"/>
      <c r="I102" s="172"/>
      <c r="J102" s="173">
        <f>J178</f>
        <v>0</v>
      </c>
      <c r="L102" s="169"/>
    </row>
    <row r="103" spans="2:12" s="175" customFormat="1" ht="19.9" customHeight="1">
      <c r="B103" s="174"/>
      <c r="D103" s="176" t="s">
        <v>100</v>
      </c>
      <c r="E103" s="177"/>
      <c r="F103" s="177"/>
      <c r="G103" s="177"/>
      <c r="H103" s="177"/>
      <c r="I103" s="177"/>
      <c r="J103" s="178">
        <f>J179</f>
        <v>0</v>
      </c>
      <c r="L103" s="174"/>
    </row>
    <row r="104" spans="2:12" s="175" customFormat="1" ht="19.9" customHeight="1">
      <c r="B104" s="174"/>
      <c r="D104" s="176" t="s">
        <v>101</v>
      </c>
      <c r="E104" s="177"/>
      <c r="F104" s="177"/>
      <c r="G104" s="177"/>
      <c r="H104" s="177"/>
      <c r="I104" s="177"/>
      <c r="J104" s="178">
        <f>J181</f>
        <v>0</v>
      </c>
      <c r="L104" s="174"/>
    </row>
    <row r="105" spans="2:12" s="175" customFormat="1" ht="19.9" customHeight="1">
      <c r="B105" s="174"/>
      <c r="D105" s="176" t="s">
        <v>102</v>
      </c>
      <c r="E105" s="177"/>
      <c r="F105" s="177"/>
      <c r="G105" s="177"/>
      <c r="H105" s="177"/>
      <c r="I105" s="177"/>
      <c r="J105" s="178">
        <f>J186</f>
        <v>0</v>
      </c>
      <c r="L105" s="174"/>
    </row>
    <row r="106" spans="2:12" s="175" customFormat="1" ht="19.9" customHeight="1">
      <c r="B106" s="174"/>
      <c r="D106" s="176" t="s">
        <v>103</v>
      </c>
      <c r="E106" s="177"/>
      <c r="F106" s="177"/>
      <c r="G106" s="177"/>
      <c r="H106" s="177"/>
      <c r="I106" s="177"/>
      <c r="J106" s="178">
        <f>J193</f>
        <v>0</v>
      </c>
      <c r="L106" s="174"/>
    </row>
    <row r="107" spans="2:12" s="175" customFormat="1" ht="19.9" customHeight="1">
      <c r="B107" s="174"/>
      <c r="D107" s="176" t="s">
        <v>104</v>
      </c>
      <c r="E107" s="177"/>
      <c r="F107" s="177"/>
      <c r="G107" s="177"/>
      <c r="H107" s="177"/>
      <c r="I107" s="177"/>
      <c r="J107" s="178">
        <f>J202</f>
        <v>0</v>
      </c>
      <c r="L107" s="174"/>
    </row>
    <row r="108" spans="2:12" s="175" customFormat="1" ht="19.9" customHeight="1">
      <c r="B108" s="174"/>
      <c r="D108" s="176" t="s">
        <v>105</v>
      </c>
      <c r="E108" s="177"/>
      <c r="F108" s="177"/>
      <c r="G108" s="177"/>
      <c r="H108" s="177"/>
      <c r="I108" s="177"/>
      <c r="J108" s="178">
        <f>J209</f>
        <v>0</v>
      </c>
      <c r="L108" s="174"/>
    </row>
    <row r="109" spans="2:12" s="170" customFormat="1" ht="24.95" customHeight="1">
      <c r="B109" s="169"/>
      <c r="D109" s="171" t="s">
        <v>106</v>
      </c>
      <c r="E109" s="172"/>
      <c r="F109" s="172"/>
      <c r="G109" s="172"/>
      <c r="H109" s="172"/>
      <c r="I109" s="172"/>
      <c r="J109" s="173">
        <f>J214</f>
        <v>0</v>
      </c>
      <c r="L109" s="169"/>
    </row>
    <row r="110" spans="2:12" s="175" customFormat="1" ht="19.9" customHeight="1">
      <c r="B110" s="174"/>
      <c r="D110" s="176" t="s">
        <v>107</v>
      </c>
      <c r="E110" s="177"/>
      <c r="F110" s="177"/>
      <c r="G110" s="177"/>
      <c r="H110" s="177"/>
      <c r="I110" s="177"/>
      <c r="J110" s="178">
        <f>J215</f>
        <v>0</v>
      </c>
      <c r="L110" s="174"/>
    </row>
    <row r="111" spans="2:12" s="129" customFormat="1" ht="21.75" customHeight="1">
      <c r="B111" s="130"/>
      <c r="J111" s="179"/>
      <c r="L111" s="130"/>
    </row>
    <row r="112" spans="2:12" s="129" customFormat="1" ht="6.95" customHeight="1">
      <c r="B112" s="130"/>
      <c r="J112" s="179"/>
      <c r="L112" s="130"/>
    </row>
    <row r="113" spans="2:14" s="129" customFormat="1" ht="29.25" customHeight="1">
      <c r="B113" s="130"/>
      <c r="C113" s="167" t="s">
        <v>108</v>
      </c>
      <c r="J113" s="180">
        <f>ROUND(J114+J115,2)</f>
        <v>0</v>
      </c>
      <c r="L113" s="130"/>
      <c r="N113" s="181" t="s">
        <v>38</v>
      </c>
    </row>
    <row r="114" spans="2:62" s="129" customFormat="1" ht="18" customHeight="1">
      <c r="B114" s="130"/>
      <c r="D114" s="334" t="s">
        <v>109</v>
      </c>
      <c r="E114" s="334"/>
      <c r="F114" s="334"/>
      <c r="J114" s="86">
        <v>0</v>
      </c>
      <c r="L114" s="130"/>
      <c r="N114" s="182" t="s">
        <v>39</v>
      </c>
      <c r="AY114" s="120" t="s">
        <v>110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20" t="s">
        <v>81</v>
      </c>
    </row>
    <row r="115" spans="2:62" s="129" customFormat="1" ht="18" customHeight="1">
      <c r="B115" s="130"/>
      <c r="D115" s="334" t="s">
        <v>111</v>
      </c>
      <c r="E115" s="334"/>
      <c r="F115" s="334"/>
      <c r="J115" s="86">
        <v>0</v>
      </c>
      <c r="L115" s="130"/>
      <c r="N115" s="182" t="s">
        <v>39</v>
      </c>
      <c r="AY115" s="120" t="s">
        <v>110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20" t="s">
        <v>81</v>
      </c>
    </row>
    <row r="116" spans="2:12" s="129" customFormat="1" ht="18" customHeight="1">
      <c r="B116" s="130"/>
      <c r="L116" s="130"/>
    </row>
    <row r="117" spans="2:12" s="129" customFormat="1" ht="29.25" customHeight="1">
      <c r="B117" s="130"/>
      <c r="C117" s="184" t="s">
        <v>112</v>
      </c>
      <c r="D117" s="144"/>
      <c r="E117" s="144"/>
      <c r="F117" s="144"/>
      <c r="G117" s="144"/>
      <c r="H117" s="144"/>
      <c r="I117" s="144"/>
      <c r="J117" s="185">
        <f>ROUND(J96+J113,2)</f>
        <v>0</v>
      </c>
      <c r="K117" s="144"/>
      <c r="L117" s="130"/>
    </row>
    <row r="118" spans="2:12" s="129" customFormat="1" ht="6.95" customHeight="1">
      <c r="B118" s="157"/>
      <c r="C118" s="158"/>
      <c r="D118" s="158"/>
      <c r="E118" s="158"/>
      <c r="F118" s="158"/>
      <c r="G118" s="158"/>
      <c r="H118" s="158"/>
      <c r="I118" s="158"/>
      <c r="J118" s="158"/>
      <c r="K118" s="158"/>
      <c r="L118" s="130"/>
    </row>
    <row r="122" spans="2:12" s="129" customFormat="1" ht="6.95" customHeight="1" thickBot="1">
      <c r="B122" s="159"/>
      <c r="C122" s="160"/>
      <c r="D122" s="160"/>
      <c r="E122" s="160"/>
      <c r="F122" s="160"/>
      <c r="G122" s="160"/>
      <c r="H122" s="160"/>
      <c r="I122" s="160"/>
      <c r="J122" s="160"/>
      <c r="K122" s="160"/>
      <c r="L122" s="130"/>
    </row>
    <row r="123" spans="2:12" s="129" customFormat="1" ht="24.95" customHeight="1" thickBot="1">
      <c r="B123" s="130"/>
      <c r="C123" s="124" t="s">
        <v>113</v>
      </c>
      <c r="H123" s="125" t="s">
        <v>799</v>
      </c>
      <c r="I123" s="91"/>
      <c r="J123" s="92"/>
      <c r="L123" s="130"/>
    </row>
    <row r="124" spans="2:12" s="129" customFormat="1" ht="6.95" customHeight="1" thickBot="1">
      <c r="B124" s="130"/>
      <c r="L124" s="130"/>
    </row>
    <row r="125" spans="2:12" s="129" customFormat="1" ht="12" customHeight="1" thickBot="1">
      <c r="B125" s="130"/>
      <c r="C125" s="128" t="s">
        <v>14</v>
      </c>
      <c r="H125" s="161" t="s">
        <v>800</v>
      </c>
      <c r="I125" s="162"/>
      <c r="J125" s="163"/>
      <c r="L125" s="130"/>
    </row>
    <row r="126" spans="2:12" s="129" customFormat="1" ht="16.5" customHeight="1" thickBot="1">
      <c r="B126" s="130"/>
      <c r="E126" s="335" t="str">
        <f>E7</f>
        <v>Český Rozhlas</v>
      </c>
      <c r="F126" s="336"/>
      <c r="G126" s="336"/>
      <c r="H126" s="336"/>
      <c r="L126" s="130"/>
    </row>
    <row r="127" spans="2:12" s="129" customFormat="1" ht="12" customHeight="1" thickBot="1">
      <c r="B127" s="130"/>
      <c r="C127" s="128" t="s">
        <v>85</v>
      </c>
      <c r="H127" s="186" t="s">
        <v>801</v>
      </c>
      <c r="I127" s="187"/>
      <c r="J127" s="188"/>
      <c r="L127" s="130"/>
    </row>
    <row r="128" spans="2:12" s="129" customFormat="1" ht="16.5" customHeight="1">
      <c r="B128" s="130"/>
      <c r="E128" s="332" t="str">
        <f>E9</f>
        <v>01 - Obnova topného zařízení</v>
      </c>
      <c r="F128" s="333"/>
      <c r="G128" s="333"/>
      <c r="H128" s="333"/>
      <c r="L128" s="130"/>
    </row>
    <row r="129" spans="2:12" s="129" customFormat="1" ht="6.95" customHeight="1">
      <c r="B129" s="130"/>
      <c r="L129" s="130"/>
    </row>
    <row r="130" spans="2:12" s="129" customFormat="1" ht="12" customHeight="1">
      <c r="B130" s="130"/>
      <c r="C130" s="128" t="s">
        <v>18</v>
      </c>
      <c r="F130" s="131" t="str">
        <f>F12</f>
        <v>Hradec Králové</v>
      </c>
      <c r="I130" s="128" t="s">
        <v>20</v>
      </c>
      <c r="J130" s="132" t="str">
        <f>IF(J12="","",J12)</f>
        <v>16. 12. 2019</v>
      </c>
      <c r="L130" s="130"/>
    </row>
    <row r="131" spans="2:12" s="129" customFormat="1" ht="6.95" customHeight="1">
      <c r="B131" s="130"/>
      <c r="L131" s="130"/>
    </row>
    <row r="132" spans="2:12" s="129" customFormat="1" ht="15.2" customHeight="1">
      <c r="B132" s="130"/>
      <c r="C132" s="128" t="s">
        <v>22</v>
      </c>
      <c r="F132" s="131" t="str">
        <f>E15</f>
        <v>ČR Hradec Králové</v>
      </c>
      <c r="I132" s="128" t="s">
        <v>28</v>
      </c>
      <c r="J132" s="164" t="str">
        <f>E21</f>
        <v>FABIAN</v>
      </c>
      <c r="L132" s="130"/>
    </row>
    <row r="133" spans="2:12" s="129" customFormat="1" ht="15.2" customHeight="1">
      <c r="B133" s="130"/>
      <c r="C133" s="128" t="s">
        <v>26</v>
      </c>
      <c r="F133" s="131" t="str">
        <f>IF(E18="","",E18)</f>
        <v xml:space="preserve"> </v>
      </c>
      <c r="I133" s="128" t="s">
        <v>31</v>
      </c>
      <c r="J133" s="164" t="str">
        <f>E24</f>
        <v>Ing. Rádl</v>
      </c>
      <c r="L133" s="130"/>
    </row>
    <row r="134" spans="2:12" s="129" customFormat="1" ht="10.35" customHeight="1">
      <c r="B134" s="130"/>
      <c r="L134" s="130"/>
    </row>
    <row r="135" spans="2:20" s="197" customFormat="1" ht="29.25" customHeight="1">
      <c r="B135" s="189"/>
      <c r="C135" s="190" t="s">
        <v>114</v>
      </c>
      <c r="D135" s="191" t="s">
        <v>59</v>
      </c>
      <c r="E135" s="191" t="s">
        <v>55</v>
      </c>
      <c r="F135" s="191" t="s">
        <v>56</v>
      </c>
      <c r="G135" s="191" t="s">
        <v>115</v>
      </c>
      <c r="H135" s="191" t="s">
        <v>116</v>
      </c>
      <c r="I135" s="191" t="s">
        <v>117</v>
      </c>
      <c r="J135" s="192" t="s">
        <v>91</v>
      </c>
      <c r="K135" s="193" t="s">
        <v>118</v>
      </c>
      <c r="L135" s="189"/>
      <c r="M135" s="194" t="s">
        <v>1</v>
      </c>
      <c r="N135" s="195" t="s">
        <v>38</v>
      </c>
      <c r="O135" s="195" t="s">
        <v>119</v>
      </c>
      <c r="P135" s="195" t="s">
        <v>120</v>
      </c>
      <c r="Q135" s="195" t="s">
        <v>121</v>
      </c>
      <c r="R135" s="195" t="s">
        <v>122</v>
      </c>
      <c r="S135" s="195" t="s">
        <v>123</v>
      </c>
      <c r="T135" s="196" t="s">
        <v>124</v>
      </c>
    </row>
    <row r="136" spans="2:63" s="129" customFormat="1" ht="22.9" customHeight="1">
      <c r="B136" s="130"/>
      <c r="C136" s="198" t="s">
        <v>125</v>
      </c>
      <c r="J136" s="199">
        <f>BK136</f>
        <v>0</v>
      </c>
      <c r="L136" s="130"/>
      <c r="M136" s="200"/>
      <c r="N136" s="135"/>
      <c r="O136" s="135"/>
      <c r="P136" s="201">
        <f>P137+P178+P214</f>
        <v>71.008167</v>
      </c>
      <c r="Q136" s="135"/>
      <c r="R136" s="201">
        <f>R137+R178+R214</f>
        <v>1.16591737</v>
      </c>
      <c r="S136" s="135"/>
      <c r="T136" s="202">
        <f>T137+T178+T214</f>
        <v>1.689703</v>
      </c>
      <c r="AT136" s="120" t="s">
        <v>73</v>
      </c>
      <c r="AU136" s="120" t="s">
        <v>93</v>
      </c>
      <c r="BK136" s="203">
        <f>BK137+BK178+BK214</f>
        <v>0</v>
      </c>
    </row>
    <row r="137" spans="2:63" s="205" customFormat="1" ht="25.9" customHeight="1">
      <c r="B137" s="204"/>
      <c r="D137" s="206" t="s">
        <v>73</v>
      </c>
      <c r="E137" s="207" t="s">
        <v>126</v>
      </c>
      <c r="F137" s="207" t="s">
        <v>127</v>
      </c>
      <c r="J137" s="208">
        <f>BK137</f>
        <v>0</v>
      </c>
      <c r="L137" s="204"/>
      <c r="M137" s="209"/>
      <c r="N137" s="210"/>
      <c r="O137" s="210"/>
      <c r="P137" s="211">
        <f>P138+P146+P167+P176</f>
        <v>46.790494</v>
      </c>
      <c r="Q137" s="210"/>
      <c r="R137" s="211">
        <f>R138+R146+R167+R176</f>
        <v>1.11202234</v>
      </c>
      <c r="S137" s="210"/>
      <c r="T137" s="212">
        <f>T138+T146+T167+T176</f>
        <v>1.653413</v>
      </c>
      <c r="AR137" s="206" t="s">
        <v>81</v>
      </c>
      <c r="AT137" s="213" t="s">
        <v>73</v>
      </c>
      <c r="AU137" s="213" t="s">
        <v>74</v>
      </c>
      <c r="AY137" s="206" t="s">
        <v>128</v>
      </c>
      <c r="BK137" s="214">
        <f>BK138+BK146+BK167+BK176</f>
        <v>0</v>
      </c>
    </row>
    <row r="138" spans="2:63" s="205" customFormat="1" ht="22.9" customHeight="1">
      <c r="B138" s="204"/>
      <c r="D138" s="206" t="s">
        <v>73</v>
      </c>
      <c r="E138" s="215" t="s">
        <v>129</v>
      </c>
      <c r="F138" s="215" t="s">
        <v>130</v>
      </c>
      <c r="J138" s="216">
        <f>BK138</f>
        <v>0</v>
      </c>
      <c r="L138" s="204"/>
      <c r="M138" s="209"/>
      <c r="N138" s="210"/>
      <c r="O138" s="210"/>
      <c r="P138" s="211">
        <f>SUM(P139:P145)</f>
        <v>25.713922999999998</v>
      </c>
      <c r="Q138" s="210"/>
      <c r="R138" s="211">
        <f>SUM(R139:R145)</f>
        <v>1.10988731</v>
      </c>
      <c r="S138" s="210"/>
      <c r="T138" s="212">
        <f>SUM(T139:T145)</f>
        <v>0</v>
      </c>
      <c r="AR138" s="206" t="s">
        <v>81</v>
      </c>
      <c r="AT138" s="213" t="s">
        <v>73</v>
      </c>
      <c r="AU138" s="213" t="s">
        <v>81</v>
      </c>
      <c r="AY138" s="206" t="s">
        <v>128</v>
      </c>
      <c r="BK138" s="214">
        <f>SUM(BK139:BK145)</f>
        <v>0</v>
      </c>
    </row>
    <row r="139" spans="2:65" s="129" customFormat="1" ht="24" customHeight="1">
      <c r="B139" s="130"/>
      <c r="C139" s="217" t="s">
        <v>81</v>
      </c>
      <c r="D139" s="217" t="s">
        <v>131</v>
      </c>
      <c r="E139" s="218" t="s">
        <v>132</v>
      </c>
      <c r="F139" s="219" t="s">
        <v>133</v>
      </c>
      <c r="G139" s="220" t="s">
        <v>134</v>
      </c>
      <c r="H139" s="221">
        <v>12.559</v>
      </c>
      <c r="I139" s="85">
        <v>0</v>
      </c>
      <c r="J139" s="222">
        <f>ROUND(I139*H139,2)</f>
        <v>0</v>
      </c>
      <c r="K139" s="219" t="s">
        <v>135</v>
      </c>
      <c r="L139" s="130"/>
      <c r="M139" s="223" t="s">
        <v>1</v>
      </c>
      <c r="N139" s="224" t="s">
        <v>39</v>
      </c>
      <c r="O139" s="225">
        <v>0.439</v>
      </c>
      <c r="P139" s="225">
        <f>O139*H139</f>
        <v>5.513401</v>
      </c>
      <c r="Q139" s="225">
        <v>0.017</v>
      </c>
      <c r="R139" s="225">
        <f>Q139*H139</f>
        <v>0.213503</v>
      </c>
      <c r="S139" s="225">
        <v>0</v>
      </c>
      <c r="T139" s="226">
        <f>S139*H139</f>
        <v>0</v>
      </c>
      <c r="AR139" s="227" t="s">
        <v>136</v>
      </c>
      <c r="AT139" s="227" t="s">
        <v>131</v>
      </c>
      <c r="AU139" s="227" t="s">
        <v>83</v>
      </c>
      <c r="AY139" s="120" t="s">
        <v>128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20" t="s">
        <v>81</v>
      </c>
      <c r="BK139" s="183">
        <f>ROUND(I139*H139,2)</f>
        <v>0</v>
      </c>
      <c r="BL139" s="120" t="s">
        <v>136</v>
      </c>
      <c r="BM139" s="227" t="s">
        <v>137</v>
      </c>
    </row>
    <row r="140" spans="2:51" s="229" customFormat="1" ht="12">
      <c r="B140" s="228"/>
      <c r="D140" s="230" t="s">
        <v>138</v>
      </c>
      <c r="E140" s="231" t="s">
        <v>1</v>
      </c>
      <c r="F140" s="232" t="s">
        <v>139</v>
      </c>
      <c r="H140" s="233">
        <v>12.559</v>
      </c>
      <c r="L140" s="228"/>
      <c r="M140" s="234"/>
      <c r="N140" s="235"/>
      <c r="O140" s="235"/>
      <c r="P140" s="235"/>
      <c r="Q140" s="235"/>
      <c r="R140" s="235"/>
      <c r="S140" s="235"/>
      <c r="T140" s="236"/>
      <c r="AT140" s="231" t="s">
        <v>138</v>
      </c>
      <c r="AU140" s="231" t="s">
        <v>83</v>
      </c>
      <c r="AV140" s="229" t="s">
        <v>83</v>
      </c>
      <c r="AW140" s="229" t="s">
        <v>30</v>
      </c>
      <c r="AX140" s="229" t="s">
        <v>74</v>
      </c>
      <c r="AY140" s="231" t="s">
        <v>128</v>
      </c>
    </row>
    <row r="141" spans="2:51" s="238" customFormat="1" ht="12">
      <c r="B141" s="237"/>
      <c r="D141" s="230" t="s">
        <v>138</v>
      </c>
      <c r="E141" s="239" t="s">
        <v>1</v>
      </c>
      <c r="F141" s="240" t="s">
        <v>140</v>
      </c>
      <c r="H141" s="241">
        <v>12.559</v>
      </c>
      <c r="L141" s="237"/>
      <c r="M141" s="242"/>
      <c r="N141" s="243"/>
      <c r="O141" s="243"/>
      <c r="P141" s="243"/>
      <c r="Q141" s="243"/>
      <c r="R141" s="243"/>
      <c r="S141" s="243"/>
      <c r="T141" s="244"/>
      <c r="AT141" s="239" t="s">
        <v>138</v>
      </c>
      <c r="AU141" s="239" t="s">
        <v>83</v>
      </c>
      <c r="AV141" s="238" t="s">
        <v>136</v>
      </c>
      <c r="AW141" s="238" t="s">
        <v>30</v>
      </c>
      <c r="AX141" s="238" t="s">
        <v>81</v>
      </c>
      <c r="AY141" s="239" t="s">
        <v>128</v>
      </c>
    </row>
    <row r="142" spans="2:65" s="129" customFormat="1" ht="24" customHeight="1">
      <c r="B142" s="130"/>
      <c r="C142" s="217" t="s">
        <v>83</v>
      </c>
      <c r="D142" s="217" t="s">
        <v>131</v>
      </c>
      <c r="E142" s="218" t="s">
        <v>141</v>
      </c>
      <c r="F142" s="219" t="s">
        <v>142</v>
      </c>
      <c r="G142" s="220" t="s">
        <v>134</v>
      </c>
      <c r="H142" s="221">
        <v>52.662</v>
      </c>
      <c r="I142" s="85">
        <v>0</v>
      </c>
      <c r="J142" s="222">
        <f>ROUND(I142*H142,2)</f>
        <v>0</v>
      </c>
      <c r="K142" s="219" t="s">
        <v>135</v>
      </c>
      <c r="L142" s="130"/>
      <c r="M142" s="223" t="s">
        <v>1</v>
      </c>
      <c r="N142" s="224" t="s">
        <v>39</v>
      </c>
      <c r="O142" s="225">
        <v>0.344</v>
      </c>
      <c r="P142" s="225">
        <f>O142*H142</f>
        <v>18.115727999999997</v>
      </c>
      <c r="Q142" s="225">
        <v>0.017</v>
      </c>
      <c r="R142" s="225">
        <f>Q142*H142</f>
        <v>0.895254</v>
      </c>
      <c r="S142" s="225">
        <v>0</v>
      </c>
      <c r="T142" s="226">
        <f>S142*H142</f>
        <v>0</v>
      </c>
      <c r="AR142" s="227" t="s">
        <v>136</v>
      </c>
      <c r="AT142" s="227" t="s">
        <v>131</v>
      </c>
      <c r="AU142" s="227" t="s">
        <v>83</v>
      </c>
      <c r="AY142" s="120" t="s">
        <v>128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20" t="s">
        <v>81</v>
      </c>
      <c r="BK142" s="183">
        <f>ROUND(I142*H142,2)</f>
        <v>0</v>
      </c>
      <c r="BL142" s="120" t="s">
        <v>136</v>
      </c>
      <c r="BM142" s="227" t="s">
        <v>143</v>
      </c>
    </row>
    <row r="143" spans="2:51" s="229" customFormat="1" ht="12">
      <c r="B143" s="228"/>
      <c r="D143" s="230" t="s">
        <v>138</v>
      </c>
      <c r="E143" s="231" t="s">
        <v>1</v>
      </c>
      <c r="F143" s="232" t="s">
        <v>144</v>
      </c>
      <c r="H143" s="233">
        <v>52.662</v>
      </c>
      <c r="L143" s="228"/>
      <c r="M143" s="234"/>
      <c r="N143" s="235"/>
      <c r="O143" s="235"/>
      <c r="P143" s="235"/>
      <c r="Q143" s="235"/>
      <c r="R143" s="235"/>
      <c r="S143" s="235"/>
      <c r="T143" s="236"/>
      <c r="AT143" s="231" t="s">
        <v>138</v>
      </c>
      <c r="AU143" s="231" t="s">
        <v>83</v>
      </c>
      <c r="AV143" s="229" t="s">
        <v>83</v>
      </c>
      <c r="AW143" s="229" t="s">
        <v>30</v>
      </c>
      <c r="AX143" s="229" t="s">
        <v>74</v>
      </c>
      <c r="AY143" s="231" t="s">
        <v>128</v>
      </c>
    </row>
    <row r="144" spans="2:51" s="238" customFormat="1" ht="12">
      <c r="B144" s="237"/>
      <c r="D144" s="230" t="s">
        <v>138</v>
      </c>
      <c r="E144" s="239" t="s">
        <v>1</v>
      </c>
      <c r="F144" s="240" t="s">
        <v>140</v>
      </c>
      <c r="H144" s="241">
        <v>52.662</v>
      </c>
      <c r="L144" s="237"/>
      <c r="M144" s="242"/>
      <c r="N144" s="243"/>
      <c r="O144" s="243"/>
      <c r="P144" s="243"/>
      <c r="Q144" s="243"/>
      <c r="R144" s="243"/>
      <c r="S144" s="243"/>
      <c r="T144" s="244"/>
      <c r="AT144" s="239" t="s">
        <v>138</v>
      </c>
      <c r="AU144" s="239" t="s">
        <v>83</v>
      </c>
      <c r="AV144" s="238" t="s">
        <v>136</v>
      </c>
      <c r="AW144" s="238" t="s">
        <v>30</v>
      </c>
      <c r="AX144" s="238" t="s">
        <v>81</v>
      </c>
      <c r="AY144" s="239" t="s">
        <v>128</v>
      </c>
    </row>
    <row r="145" spans="2:65" s="129" customFormat="1" ht="16.5" customHeight="1">
      <c r="B145" s="130"/>
      <c r="C145" s="217" t="s">
        <v>145</v>
      </c>
      <c r="D145" s="217" t="s">
        <v>131</v>
      </c>
      <c r="E145" s="218" t="s">
        <v>146</v>
      </c>
      <c r="F145" s="219" t="s">
        <v>147</v>
      </c>
      <c r="G145" s="220" t="s">
        <v>148</v>
      </c>
      <c r="H145" s="221">
        <v>12.559</v>
      </c>
      <c r="I145" s="85">
        <v>0</v>
      </c>
      <c r="J145" s="222">
        <f>ROUND(I145*H145,2)</f>
        <v>0</v>
      </c>
      <c r="K145" s="219" t="s">
        <v>135</v>
      </c>
      <c r="L145" s="130"/>
      <c r="M145" s="223" t="s">
        <v>1</v>
      </c>
      <c r="N145" s="224" t="s">
        <v>39</v>
      </c>
      <c r="O145" s="225">
        <v>0.166</v>
      </c>
      <c r="P145" s="225">
        <f>O145*H145</f>
        <v>2.084794</v>
      </c>
      <c r="Q145" s="225">
        <v>9E-05</v>
      </c>
      <c r="R145" s="225">
        <f>Q145*H145</f>
        <v>0.00113031</v>
      </c>
      <c r="S145" s="225">
        <v>0</v>
      </c>
      <c r="T145" s="226">
        <f>S145*H145</f>
        <v>0</v>
      </c>
      <c r="AR145" s="227" t="s">
        <v>136</v>
      </c>
      <c r="AT145" s="227" t="s">
        <v>131</v>
      </c>
      <c r="AU145" s="227" t="s">
        <v>83</v>
      </c>
      <c r="AY145" s="120" t="s">
        <v>128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20" t="s">
        <v>81</v>
      </c>
      <c r="BK145" s="183">
        <f>ROUND(I145*H145,2)</f>
        <v>0</v>
      </c>
      <c r="BL145" s="120" t="s">
        <v>136</v>
      </c>
      <c r="BM145" s="227" t="s">
        <v>149</v>
      </c>
    </row>
    <row r="146" spans="2:63" s="205" customFormat="1" ht="22.9" customHeight="1">
      <c r="B146" s="204"/>
      <c r="D146" s="206" t="s">
        <v>73</v>
      </c>
      <c r="E146" s="215" t="s">
        <v>150</v>
      </c>
      <c r="F146" s="215" t="s">
        <v>151</v>
      </c>
      <c r="J146" s="216">
        <f>BK146</f>
        <v>0</v>
      </c>
      <c r="L146" s="204"/>
      <c r="M146" s="209"/>
      <c r="N146" s="210"/>
      <c r="O146" s="210"/>
      <c r="P146" s="211">
        <f>SUM(P147:P166)</f>
        <v>12.633721000000001</v>
      </c>
      <c r="Q146" s="210"/>
      <c r="R146" s="211">
        <f>SUM(R147:R166)</f>
        <v>0.0021350299999999996</v>
      </c>
      <c r="S146" s="210"/>
      <c r="T146" s="212">
        <f>SUM(T147:T166)</f>
        <v>1.653413</v>
      </c>
      <c r="AR146" s="206" t="s">
        <v>81</v>
      </c>
      <c r="AT146" s="213" t="s">
        <v>73</v>
      </c>
      <c r="AU146" s="213" t="s">
        <v>81</v>
      </c>
      <c r="AY146" s="206" t="s">
        <v>128</v>
      </c>
      <c r="BK146" s="214">
        <f>SUM(BK147:BK166)</f>
        <v>0</v>
      </c>
    </row>
    <row r="147" spans="2:65" s="129" customFormat="1" ht="24" customHeight="1">
      <c r="B147" s="130"/>
      <c r="C147" s="217" t="s">
        <v>136</v>
      </c>
      <c r="D147" s="217" t="s">
        <v>131</v>
      </c>
      <c r="E147" s="218" t="s">
        <v>152</v>
      </c>
      <c r="F147" s="219" t="s">
        <v>153</v>
      </c>
      <c r="G147" s="220" t="s">
        <v>134</v>
      </c>
      <c r="H147" s="221">
        <v>12.559</v>
      </c>
      <c r="I147" s="85">
        <v>0</v>
      </c>
      <c r="J147" s="222">
        <f>ROUND(I147*H147,2)</f>
        <v>0</v>
      </c>
      <c r="K147" s="219" t="s">
        <v>135</v>
      </c>
      <c r="L147" s="130"/>
      <c r="M147" s="223" t="s">
        <v>1</v>
      </c>
      <c r="N147" s="224" t="s">
        <v>39</v>
      </c>
      <c r="O147" s="225">
        <v>0.105</v>
      </c>
      <c r="P147" s="225">
        <f>O147*H147</f>
        <v>1.318695</v>
      </c>
      <c r="Q147" s="225">
        <v>0.00013</v>
      </c>
      <c r="R147" s="225">
        <f>Q147*H147</f>
        <v>0.0016326699999999997</v>
      </c>
      <c r="S147" s="225">
        <v>0</v>
      </c>
      <c r="T147" s="226">
        <f>S147*H147</f>
        <v>0</v>
      </c>
      <c r="AR147" s="227" t="s">
        <v>154</v>
      </c>
      <c r="AT147" s="227" t="s">
        <v>131</v>
      </c>
      <c r="AU147" s="227" t="s">
        <v>83</v>
      </c>
      <c r="AY147" s="120" t="s">
        <v>128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20" t="s">
        <v>81</v>
      </c>
      <c r="BK147" s="183">
        <f>ROUND(I147*H147,2)</f>
        <v>0</v>
      </c>
      <c r="BL147" s="120" t="s">
        <v>154</v>
      </c>
      <c r="BM147" s="227" t="s">
        <v>155</v>
      </c>
    </row>
    <row r="148" spans="2:51" s="229" customFormat="1" ht="12">
      <c r="B148" s="228"/>
      <c r="D148" s="230" t="s">
        <v>138</v>
      </c>
      <c r="E148" s="231" t="s">
        <v>1</v>
      </c>
      <c r="F148" s="232" t="s">
        <v>139</v>
      </c>
      <c r="H148" s="233">
        <v>12.559</v>
      </c>
      <c r="L148" s="228"/>
      <c r="M148" s="234"/>
      <c r="N148" s="235"/>
      <c r="O148" s="235"/>
      <c r="P148" s="235"/>
      <c r="Q148" s="235"/>
      <c r="R148" s="235"/>
      <c r="S148" s="235"/>
      <c r="T148" s="236"/>
      <c r="AT148" s="231" t="s">
        <v>138</v>
      </c>
      <c r="AU148" s="231" t="s">
        <v>83</v>
      </c>
      <c r="AV148" s="229" t="s">
        <v>83</v>
      </c>
      <c r="AW148" s="229" t="s">
        <v>30</v>
      </c>
      <c r="AX148" s="229" t="s">
        <v>74</v>
      </c>
      <c r="AY148" s="231" t="s">
        <v>128</v>
      </c>
    </row>
    <row r="149" spans="2:51" s="238" customFormat="1" ht="12">
      <c r="B149" s="237"/>
      <c r="D149" s="230" t="s">
        <v>138</v>
      </c>
      <c r="E149" s="239" t="s">
        <v>1</v>
      </c>
      <c r="F149" s="240" t="s">
        <v>140</v>
      </c>
      <c r="H149" s="241">
        <v>12.559</v>
      </c>
      <c r="L149" s="237"/>
      <c r="M149" s="242"/>
      <c r="N149" s="243"/>
      <c r="O149" s="243"/>
      <c r="P149" s="243"/>
      <c r="Q149" s="243"/>
      <c r="R149" s="243"/>
      <c r="S149" s="243"/>
      <c r="T149" s="244"/>
      <c r="AT149" s="239" t="s">
        <v>138</v>
      </c>
      <c r="AU149" s="239" t="s">
        <v>83</v>
      </c>
      <c r="AV149" s="238" t="s">
        <v>136</v>
      </c>
      <c r="AW149" s="238" t="s">
        <v>30</v>
      </c>
      <c r="AX149" s="238" t="s">
        <v>81</v>
      </c>
      <c r="AY149" s="239" t="s">
        <v>128</v>
      </c>
    </row>
    <row r="150" spans="2:65" s="129" customFormat="1" ht="24" customHeight="1">
      <c r="B150" s="130"/>
      <c r="C150" s="217" t="s">
        <v>156</v>
      </c>
      <c r="D150" s="217" t="s">
        <v>131</v>
      </c>
      <c r="E150" s="218" t="s">
        <v>157</v>
      </c>
      <c r="F150" s="219" t="s">
        <v>158</v>
      </c>
      <c r="G150" s="220" t="s">
        <v>134</v>
      </c>
      <c r="H150" s="221">
        <v>12.559</v>
      </c>
      <c r="I150" s="85">
        <v>0</v>
      </c>
      <c r="J150" s="222">
        <f>ROUND(I150*H150,2)</f>
        <v>0</v>
      </c>
      <c r="K150" s="219" t="s">
        <v>135</v>
      </c>
      <c r="L150" s="130"/>
      <c r="M150" s="223" t="s">
        <v>1</v>
      </c>
      <c r="N150" s="224" t="s">
        <v>39</v>
      </c>
      <c r="O150" s="225">
        <v>0.263</v>
      </c>
      <c r="P150" s="225">
        <f>O150*H150</f>
        <v>3.303017</v>
      </c>
      <c r="Q150" s="225">
        <v>4E-05</v>
      </c>
      <c r="R150" s="225">
        <f>Q150*H150</f>
        <v>0.00050236</v>
      </c>
      <c r="S150" s="225">
        <v>0</v>
      </c>
      <c r="T150" s="226">
        <f>S150*H150</f>
        <v>0</v>
      </c>
      <c r="AR150" s="227" t="s">
        <v>136</v>
      </c>
      <c r="AT150" s="227" t="s">
        <v>131</v>
      </c>
      <c r="AU150" s="227" t="s">
        <v>83</v>
      </c>
      <c r="AY150" s="120" t="s">
        <v>128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20" t="s">
        <v>81</v>
      </c>
      <c r="BK150" s="183">
        <f>ROUND(I150*H150,2)</f>
        <v>0</v>
      </c>
      <c r="BL150" s="120" t="s">
        <v>136</v>
      </c>
      <c r="BM150" s="227" t="s">
        <v>159</v>
      </c>
    </row>
    <row r="151" spans="2:51" s="229" customFormat="1" ht="12">
      <c r="B151" s="228"/>
      <c r="D151" s="230" t="s">
        <v>138</v>
      </c>
      <c r="E151" s="231" t="s">
        <v>1</v>
      </c>
      <c r="F151" s="232" t="s">
        <v>139</v>
      </c>
      <c r="H151" s="233">
        <v>12.559</v>
      </c>
      <c r="L151" s="228"/>
      <c r="M151" s="234"/>
      <c r="N151" s="235"/>
      <c r="O151" s="235"/>
      <c r="P151" s="235"/>
      <c r="Q151" s="235"/>
      <c r="R151" s="235"/>
      <c r="S151" s="235"/>
      <c r="T151" s="236"/>
      <c r="AT151" s="231" t="s">
        <v>138</v>
      </c>
      <c r="AU151" s="231" t="s">
        <v>83</v>
      </c>
      <c r="AV151" s="229" t="s">
        <v>83</v>
      </c>
      <c r="AW151" s="229" t="s">
        <v>30</v>
      </c>
      <c r="AX151" s="229" t="s">
        <v>74</v>
      </c>
      <c r="AY151" s="231" t="s">
        <v>128</v>
      </c>
    </row>
    <row r="152" spans="2:51" s="238" customFormat="1" ht="12">
      <c r="B152" s="237"/>
      <c r="D152" s="230" t="s">
        <v>138</v>
      </c>
      <c r="E152" s="239" t="s">
        <v>1</v>
      </c>
      <c r="F152" s="240" t="s">
        <v>140</v>
      </c>
      <c r="H152" s="241">
        <v>12.559</v>
      </c>
      <c r="L152" s="237"/>
      <c r="M152" s="242"/>
      <c r="N152" s="243"/>
      <c r="O152" s="243"/>
      <c r="P152" s="243"/>
      <c r="Q152" s="243"/>
      <c r="R152" s="243"/>
      <c r="S152" s="243"/>
      <c r="T152" s="244"/>
      <c r="AT152" s="239" t="s">
        <v>138</v>
      </c>
      <c r="AU152" s="239" t="s">
        <v>83</v>
      </c>
      <c r="AV152" s="238" t="s">
        <v>136</v>
      </c>
      <c r="AW152" s="238" t="s">
        <v>30</v>
      </c>
      <c r="AX152" s="238" t="s">
        <v>81</v>
      </c>
      <c r="AY152" s="239" t="s">
        <v>128</v>
      </c>
    </row>
    <row r="153" spans="2:65" s="129" customFormat="1" ht="16.5" customHeight="1">
      <c r="B153" s="130"/>
      <c r="C153" s="217" t="s">
        <v>129</v>
      </c>
      <c r="D153" s="217" t="s">
        <v>131</v>
      </c>
      <c r="E153" s="218" t="s">
        <v>160</v>
      </c>
      <c r="F153" s="219" t="s">
        <v>161</v>
      </c>
      <c r="G153" s="220" t="s">
        <v>134</v>
      </c>
      <c r="H153" s="221">
        <v>4.613</v>
      </c>
      <c r="I153" s="85">
        <v>0</v>
      </c>
      <c r="J153" s="222">
        <f>ROUND(I153*H153,2)</f>
        <v>0</v>
      </c>
      <c r="K153" s="219" t="s">
        <v>135</v>
      </c>
      <c r="L153" s="130"/>
      <c r="M153" s="223" t="s">
        <v>1</v>
      </c>
      <c r="N153" s="224" t="s">
        <v>39</v>
      </c>
      <c r="O153" s="225">
        <v>0.245</v>
      </c>
      <c r="P153" s="225">
        <f>O153*H153</f>
        <v>1.130185</v>
      </c>
      <c r="Q153" s="225">
        <v>0</v>
      </c>
      <c r="R153" s="225">
        <f>Q153*H153</f>
        <v>0</v>
      </c>
      <c r="S153" s="225">
        <v>0.131</v>
      </c>
      <c r="T153" s="226">
        <f>S153*H153</f>
        <v>0.604303</v>
      </c>
      <c r="AR153" s="227" t="s">
        <v>136</v>
      </c>
      <c r="AT153" s="227" t="s">
        <v>131</v>
      </c>
      <c r="AU153" s="227" t="s">
        <v>83</v>
      </c>
      <c r="AY153" s="120" t="s">
        <v>128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20" t="s">
        <v>81</v>
      </c>
      <c r="BK153" s="183">
        <f>ROUND(I153*H153,2)</f>
        <v>0</v>
      </c>
      <c r="BL153" s="120" t="s">
        <v>136</v>
      </c>
      <c r="BM153" s="227" t="s">
        <v>162</v>
      </c>
    </row>
    <row r="154" spans="2:51" s="246" customFormat="1" ht="12">
      <c r="B154" s="245"/>
      <c r="D154" s="230" t="s">
        <v>138</v>
      </c>
      <c r="E154" s="247" t="s">
        <v>1</v>
      </c>
      <c r="F154" s="248" t="s">
        <v>163</v>
      </c>
      <c r="H154" s="247" t="s">
        <v>1</v>
      </c>
      <c r="L154" s="245"/>
      <c r="M154" s="249"/>
      <c r="N154" s="250"/>
      <c r="O154" s="250"/>
      <c r="P154" s="250"/>
      <c r="Q154" s="250"/>
      <c r="R154" s="250"/>
      <c r="S154" s="250"/>
      <c r="T154" s="251"/>
      <c r="AT154" s="247" t="s">
        <v>138</v>
      </c>
      <c r="AU154" s="247" t="s">
        <v>83</v>
      </c>
      <c r="AV154" s="246" t="s">
        <v>81</v>
      </c>
      <c r="AW154" s="246" t="s">
        <v>30</v>
      </c>
      <c r="AX154" s="246" t="s">
        <v>74</v>
      </c>
      <c r="AY154" s="247" t="s">
        <v>128</v>
      </c>
    </row>
    <row r="155" spans="2:51" s="229" customFormat="1" ht="12">
      <c r="B155" s="228"/>
      <c r="D155" s="230" t="s">
        <v>138</v>
      </c>
      <c r="E155" s="231" t="s">
        <v>1</v>
      </c>
      <c r="F155" s="232" t="s">
        <v>164</v>
      </c>
      <c r="H155" s="233">
        <v>4.613</v>
      </c>
      <c r="L155" s="228"/>
      <c r="M155" s="234"/>
      <c r="N155" s="235"/>
      <c r="O155" s="235"/>
      <c r="P155" s="235"/>
      <c r="Q155" s="235"/>
      <c r="R155" s="235"/>
      <c r="S155" s="235"/>
      <c r="T155" s="236"/>
      <c r="AT155" s="231" t="s">
        <v>138</v>
      </c>
      <c r="AU155" s="231" t="s">
        <v>83</v>
      </c>
      <c r="AV155" s="229" t="s">
        <v>83</v>
      </c>
      <c r="AW155" s="229" t="s">
        <v>30</v>
      </c>
      <c r="AX155" s="229" t="s">
        <v>74</v>
      </c>
      <c r="AY155" s="231" t="s">
        <v>128</v>
      </c>
    </row>
    <row r="156" spans="2:51" s="238" customFormat="1" ht="12">
      <c r="B156" s="237"/>
      <c r="D156" s="230" t="s">
        <v>138</v>
      </c>
      <c r="E156" s="239" t="s">
        <v>1</v>
      </c>
      <c r="F156" s="240" t="s">
        <v>140</v>
      </c>
      <c r="H156" s="241">
        <v>4.613</v>
      </c>
      <c r="L156" s="237"/>
      <c r="M156" s="242"/>
      <c r="N156" s="243"/>
      <c r="O156" s="243"/>
      <c r="P156" s="243"/>
      <c r="Q156" s="243"/>
      <c r="R156" s="243"/>
      <c r="S156" s="243"/>
      <c r="T156" s="244"/>
      <c r="AT156" s="239" t="s">
        <v>138</v>
      </c>
      <c r="AU156" s="239" t="s">
        <v>83</v>
      </c>
      <c r="AV156" s="238" t="s">
        <v>136</v>
      </c>
      <c r="AW156" s="238" t="s">
        <v>30</v>
      </c>
      <c r="AX156" s="238" t="s">
        <v>81</v>
      </c>
      <c r="AY156" s="239" t="s">
        <v>128</v>
      </c>
    </row>
    <row r="157" spans="2:65" s="129" customFormat="1" ht="16.5" customHeight="1">
      <c r="B157" s="130"/>
      <c r="C157" s="217" t="s">
        <v>165</v>
      </c>
      <c r="D157" s="217" t="s">
        <v>131</v>
      </c>
      <c r="E157" s="218" t="s">
        <v>166</v>
      </c>
      <c r="F157" s="219" t="s">
        <v>167</v>
      </c>
      <c r="G157" s="220" t="s">
        <v>168</v>
      </c>
      <c r="H157" s="221">
        <v>0.189</v>
      </c>
      <c r="I157" s="85">
        <v>0</v>
      </c>
      <c r="J157" s="222">
        <f>ROUND(I157*H157,2)</f>
        <v>0</v>
      </c>
      <c r="K157" s="219" t="s">
        <v>135</v>
      </c>
      <c r="L157" s="130"/>
      <c r="M157" s="223" t="s">
        <v>1</v>
      </c>
      <c r="N157" s="224" t="s">
        <v>39</v>
      </c>
      <c r="O157" s="225">
        <v>7.476</v>
      </c>
      <c r="P157" s="225">
        <f>O157*H157</f>
        <v>1.412964</v>
      </c>
      <c r="Q157" s="225">
        <v>0</v>
      </c>
      <c r="R157" s="225">
        <f>Q157*H157</f>
        <v>0</v>
      </c>
      <c r="S157" s="225">
        <v>2.1</v>
      </c>
      <c r="T157" s="226">
        <f>S157*H157</f>
        <v>0.39690000000000003</v>
      </c>
      <c r="AR157" s="227" t="s">
        <v>136</v>
      </c>
      <c r="AT157" s="227" t="s">
        <v>131</v>
      </c>
      <c r="AU157" s="227" t="s">
        <v>83</v>
      </c>
      <c r="AY157" s="120" t="s">
        <v>128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20" t="s">
        <v>81</v>
      </c>
      <c r="BK157" s="183">
        <f>ROUND(I157*H157,2)</f>
        <v>0</v>
      </c>
      <c r="BL157" s="120" t="s">
        <v>136</v>
      </c>
      <c r="BM157" s="227" t="s">
        <v>169</v>
      </c>
    </row>
    <row r="158" spans="2:51" s="246" customFormat="1" ht="12">
      <c r="B158" s="245"/>
      <c r="D158" s="230" t="s">
        <v>138</v>
      </c>
      <c r="E158" s="247" t="s">
        <v>1</v>
      </c>
      <c r="F158" s="248" t="s">
        <v>163</v>
      </c>
      <c r="H158" s="247" t="s">
        <v>1</v>
      </c>
      <c r="L158" s="245"/>
      <c r="M158" s="249"/>
      <c r="N158" s="250"/>
      <c r="O158" s="250"/>
      <c r="P158" s="250"/>
      <c r="Q158" s="250"/>
      <c r="R158" s="250"/>
      <c r="S158" s="250"/>
      <c r="T158" s="251"/>
      <c r="AT158" s="247" t="s">
        <v>138</v>
      </c>
      <c r="AU158" s="247" t="s">
        <v>83</v>
      </c>
      <c r="AV158" s="246" t="s">
        <v>81</v>
      </c>
      <c r="AW158" s="246" t="s">
        <v>30</v>
      </c>
      <c r="AX158" s="246" t="s">
        <v>74</v>
      </c>
      <c r="AY158" s="247" t="s">
        <v>128</v>
      </c>
    </row>
    <row r="159" spans="2:51" s="229" customFormat="1" ht="12">
      <c r="B159" s="228"/>
      <c r="D159" s="230" t="s">
        <v>138</v>
      </c>
      <c r="E159" s="231" t="s">
        <v>1</v>
      </c>
      <c r="F159" s="232" t="s">
        <v>170</v>
      </c>
      <c r="H159" s="233">
        <v>0.189</v>
      </c>
      <c r="L159" s="228"/>
      <c r="M159" s="234"/>
      <c r="N159" s="235"/>
      <c r="O159" s="235"/>
      <c r="P159" s="235"/>
      <c r="Q159" s="235"/>
      <c r="R159" s="235"/>
      <c r="S159" s="235"/>
      <c r="T159" s="236"/>
      <c r="AT159" s="231" t="s">
        <v>138</v>
      </c>
      <c r="AU159" s="231" t="s">
        <v>83</v>
      </c>
      <c r="AV159" s="229" t="s">
        <v>83</v>
      </c>
      <c r="AW159" s="229" t="s">
        <v>30</v>
      </c>
      <c r="AX159" s="229" t="s">
        <v>74</v>
      </c>
      <c r="AY159" s="231" t="s">
        <v>128</v>
      </c>
    </row>
    <row r="160" spans="2:51" s="238" customFormat="1" ht="12">
      <c r="B160" s="237"/>
      <c r="D160" s="230" t="s">
        <v>138</v>
      </c>
      <c r="E160" s="239" t="s">
        <v>1</v>
      </c>
      <c r="F160" s="240" t="s">
        <v>140</v>
      </c>
      <c r="H160" s="241">
        <v>0.189</v>
      </c>
      <c r="L160" s="237"/>
      <c r="M160" s="242"/>
      <c r="N160" s="243"/>
      <c r="O160" s="243"/>
      <c r="P160" s="243"/>
      <c r="Q160" s="243"/>
      <c r="R160" s="243"/>
      <c r="S160" s="243"/>
      <c r="T160" s="244"/>
      <c r="AT160" s="239" t="s">
        <v>138</v>
      </c>
      <c r="AU160" s="239" t="s">
        <v>83</v>
      </c>
      <c r="AV160" s="238" t="s">
        <v>136</v>
      </c>
      <c r="AW160" s="238" t="s">
        <v>30</v>
      </c>
      <c r="AX160" s="238" t="s">
        <v>81</v>
      </c>
      <c r="AY160" s="239" t="s">
        <v>128</v>
      </c>
    </row>
    <row r="161" spans="2:65" s="129" customFormat="1" ht="36" customHeight="1">
      <c r="B161" s="130"/>
      <c r="C161" s="217" t="s">
        <v>171</v>
      </c>
      <c r="D161" s="217" t="s">
        <v>131</v>
      </c>
      <c r="E161" s="218" t="s">
        <v>172</v>
      </c>
      <c r="F161" s="219" t="s">
        <v>173</v>
      </c>
      <c r="G161" s="220" t="s">
        <v>134</v>
      </c>
      <c r="H161" s="221">
        <v>12.559</v>
      </c>
      <c r="I161" s="85">
        <v>0</v>
      </c>
      <c r="J161" s="222">
        <f>ROUND(I161*H161,2)</f>
        <v>0</v>
      </c>
      <c r="K161" s="219" t="s">
        <v>135</v>
      </c>
      <c r="L161" s="130"/>
      <c r="M161" s="223" t="s">
        <v>1</v>
      </c>
      <c r="N161" s="224" t="s">
        <v>39</v>
      </c>
      <c r="O161" s="225">
        <v>0.1</v>
      </c>
      <c r="P161" s="225">
        <f>O161*H161</f>
        <v>1.2559</v>
      </c>
      <c r="Q161" s="225">
        <v>0</v>
      </c>
      <c r="R161" s="225">
        <f>Q161*H161</f>
        <v>0</v>
      </c>
      <c r="S161" s="225">
        <v>0.01</v>
      </c>
      <c r="T161" s="226">
        <f>S161*H161</f>
        <v>0.12559</v>
      </c>
      <c r="AR161" s="227" t="s">
        <v>136</v>
      </c>
      <c r="AT161" s="227" t="s">
        <v>131</v>
      </c>
      <c r="AU161" s="227" t="s">
        <v>83</v>
      </c>
      <c r="AY161" s="120" t="s">
        <v>128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20" t="s">
        <v>81</v>
      </c>
      <c r="BK161" s="183">
        <f>ROUND(I161*H161,2)</f>
        <v>0</v>
      </c>
      <c r="BL161" s="120" t="s">
        <v>136</v>
      </c>
      <c r="BM161" s="227" t="s">
        <v>174</v>
      </c>
    </row>
    <row r="162" spans="2:51" s="229" customFormat="1" ht="12">
      <c r="B162" s="228"/>
      <c r="D162" s="230" t="s">
        <v>138</v>
      </c>
      <c r="E162" s="231" t="s">
        <v>1</v>
      </c>
      <c r="F162" s="232" t="s">
        <v>139</v>
      </c>
      <c r="H162" s="233">
        <v>12.559</v>
      </c>
      <c r="L162" s="228"/>
      <c r="M162" s="234"/>
      <c r="N162" s="235"/>
      <c r="O162" s="235"/>
      <c r="P162" s="235"/>
      <c r="Q162" s="235"/>
      <c r="R162" s="235"/>
      <c r="S162" s="235"/>
      <c r="T162" s="236"/>
      <c r="AT162" s="231" t="s">
        <v>138</v>
      </c>
      <c r="AU162" s="231" t="s">
        <v>83</v>
      </c>
      <c r="AV162" s="229" t="s">
        <v>83</v>
      </c>
      <c r="AW162" s="229" t="s">
        <v>30</v>
      </c>
      <c r="AX162" s="229" t="s">
        <v>74</v>
      </c>
      <c r="AY162" s="231" t="s">
        <v>128</v>
      </c>
    </row>
    <row r="163" spans="2:51" s="238" customFormat="1" ht="12">
      <c r="B163" s="237"/>
      <c r="D163" s="230" t="s">
        <v>138</v>
      </c>
      <c r="E163" s="239" t="s">
        <v>1</v>
      </c>
      <c r="F163" s="240" t="s">
        <v>140</v>
      </c>
      <c r="H163" s="241">
        <v>12.559</v>
      </c>
      <c r="L163" s="237"/>
      <c r="M163" s="242"/>
      <c r="N163" s="243"/>
      <c r="O163" s="243"/>
      <c r="P163" s="243"/>
      <c r="Q163" s="243"/>
      <c r="R163" s="243"/>
      <c r="S163" s="243"/>
      <c r="T163" s="244"/>
      <c r="AT163" s="239" t="s">
        <v>138</v>
      </c>
      <c r="AU163" s="239" t="s">
        <v>83</v>
      </c>
      <c r="AV163" s="238" t="s">
        <v>136</v>
      </c>
      <c r="AW163" s="238" t="s">
        <v>30</v>
      </c>
      <c r="AX163" s="238" t="s">
        <v>81</v>
      </c>
      <c r="AY163" s="239" t="s">
        <v>128</v>
      </c>
    </row>
    <row r="164" spans="2:65" s="129" customFormat="1" ht="24" customHeight="1">
      <c r="B164" s="130"/>
      <c r="C164" s="217" t="s">
        <v>150</v>
      </c>
      <c r="D164" s="217" t="s">
        <v>131</v>
      </c>
      <c r="E164" s="218" t="s">
        <v>175</v>
      </c>
      <c r="F164" s="219" t="s">
        <v>176</v>
      </c>
      <c r="G164" s="220" t="s">
        <v>134</v>
      </c>
      <c r="H164" s="221">
        <v>52.662</v>
      </c>
      <c r="I164" s="85">
        <v>0</v>
      </c>
      <c r="J164" s="222">
        <f>ROUND(I164*H164,2)</f>
        <v>0</v>
      </c>
      <c r="K164" s="219" t="s">
        <v>135</v>
      </c>
      <c r="L164" s="130"/>
      <c r="M164" s="223" t="s">
        <v>1</v>
      </c>
      <c r="N164" s="224" t="s">
        <v>39</v>
      </c>
      <c r="O164" s="225">
        <v>0.08</v>
      </c>
      <c r="P164" s="225">
        <f>O164*H164</f>
        <v>4.21296</v>
      </c>
      <c r="Q164" s="225">
        <v>0</v>
      </c>
      <c r="R164" s="225">
        <f>Q164*H164</f>
        <v>0</v>
      </c>
      <c r="S164" s="225">
        <v>0.01</v>
      </c>
      <c r="T164" s="226">
        <f>S164*H164</f>
        <v>0.52662</v>
      </c>
      <c r="AR164" s="227" t="s">
        <v>136</v>
      </c>
      <c r="AT164" s="227" t="s">
        <v>131</v>
      </c>
      <c r="AU164" s="227" t="s">
        <v>83</v>
      </c>
      <c r="AY164" s="120" t="s">
        <v>128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20" t="s">
        <v>81</v>
      </c>
      <c r="BK164" s="183">
        <f>ROUND(I164*H164,2)</f>
        <v>0</v>
      </c>
      <c r="BL164" s="120" t="s">
        <v>136</v>
      </c>
      <c r="BM164" s="227" t="s">
        <v>177</v>
      </c>
    </row>
    <row r="165" spans="2:51" s="229" customFormat="1" ht="12">
      <c r="B165" s="228"/>
      <c r="D165" s="230" t="s">
        <v>138</v>
      </c>
      <c r="E165" s="231" t="s">
        <v>1</v>
      </c>
      <c r="F165" s="232" t="s">
        <v>144</v>
      </c>
      <c r="H165" s="233">
        <v>52.662</v>
      </c>
      <c r="L165" s="228"/>
      <c r="M165" s="234"/>
      <c r="N165" s="235"/>
      <c r="O165" s="235"/>
      <c r="P165" s="235"/>
      <c r="Q165" s="235"/>
      <c r="R165" s="235"/>
      <c r="S165" s="235"/>
      <c r="T165" s="236"/>
      <c r="AT165" s="231" t="s">
        <v>138</v>
      </c>
      <c r="AU165" s="231" t="s">
        <v>83</v>
      </c>
      <c r="AV165" s="229" t="s">
        <v>83</v>
      </c>
      <c r="AW165" s="229" t="s">
        <v>30</v>
      </c>
      <c r="AX165" s="229" t="s">
        <v>74</v>
      </c>
      <c r="AY165" s="231" t="s">
        <v>128</v>
      </c>
    </row>
    <row r="166" spans="2:51" s="238" customFormat="1" ht="12">
      <c r="B166" s="237"/>
      <c r="D166" s="230" t="s">
        <v>138</v>
      </c>
      <c r="E166" s="239" t="s">
        <v>1</v>
      </c>
      <c r="F166" s="240" t="s">
        <v>140</v>
      </c>
      <c r="H166" s="241">
        <v>52.662</v>
      </c>
      <c r="L166" s="237"/>
      <c r="M166" s="242"/>
      <c r="N166" s="243"/>
      <c r="O166" s="243"/>
      <c r="P166" s="243"/>
      <c r="Q166" s="243"/>
      <c r="R166" s="243"/>
      <c r="S166" s="243"/>
      <c r="T166" s="244"/>
      <c r="AT166" s="239" t="s">
        <v>138</v>
      </c>
      <c r="AU166" s="239" t="s">
        <v>83</v>
      </c>
      <c r="AV166" s="238" t="s">
        <v>136</v>
      </c>
      <c r="AW166" s="238" t="s">
        <v>30</v>
      </c>
      <c r="AX166" s="238" t="s">
        <v>81</v>
      </c>
      <c r="AY166" s="239" t="s">
        <v>128</v>
      </c>
    </row>
    <row r="167" spans="2:63" s="205" customFormat="1" ht="22.9" customHeight="1">
      <c r="B167" s="204"/>
      <c r="D167" s="206" t="s">
        <v>73</v>
      </c>
      <c r="E167" s="215" t="s">
        <v>178</v>
      </c>
      <c r="F167" s="215" t="s">
        <v>179</v>
      </c>
      <c r="J167" s="216">
        <f>BK167</f>
        <v>0</v>
      </c>
      <c r="L167" s="204"/>
      <c r="M167" s="209"/>
      <c r="N167" s="210"/>
      <c r="O167" s="210"/>
      <c r="P167" s="211">
        <f>SUM(P168:P175)</f>
        <v>4.402449999999999</v>
      </c>
      <c r="Q167" s="210"/>
      <c r="R167" s="211">
        <f>SUM(R168:R175)</f>
        <v>0</v>
      </c>
      <c r="S167" s="210"/>
      <c r="T167" s="212">
        <f>SUM(T168:T175)</f>
        <v>0</v>
      </c>
      <c r="AR167" s="206" t="s">
        <v>81</v>
      </c>
      <c r="AT167" s="213" t="s">
        <v>73</v>
      </c>
      <c r="AU167" s="213" t="s">
        <v>81</v>
      </c>
      <c r="AY167" s="206" t="s">
        <v>128</v>
      </c>
      <c r="BK167" s="214">
        <f>SUM(BK168:BK175)</f>
        <v>0</v>
      </c>
    </row>
    <row r="168" spans="2:65" s="129" customFormat="1" ht="24" customHeight="1">
      <c r="B168" s="130"/>
      <c r="C168" s="217" t="s">
        <v>180</v>
      </c>
      <c r="D168" s="217" t="s">
        <v>131</v>
      </c>
      <c r="E168" s="218" t="s">
        <v>181</v>
      </c>
      <c r="F168" s="219" t="s">
        <v>182</v>
      </c>
      <c r="G168" s="220" t="s">
        <v>183</v>
      </c>
      <c r="H168" s="221">
        <v>1.69</v>
      </c>
      <c r="I168" s="85">
        <v>0</v>
      </c>
      <c r="J168" s="222">
        <f>ROUND(I168*H168,2)</f>
        <v>0</v>
      </c>
      <c r="K168" s="219" t="s">
        <v>135</v>
      </c>
      <c r="L168" s="130"/>
      <c r="M168" s="223" t="s">
        <v>1</v>
      </c>
      <c r="N168" s="224" t="s">
        <v>39</v>
      </c>
      <c r="O168" s="225">
        <v>2.42</v>
      </c>
      <c r="P168" s="225">
        <f>O168*H168</f>
        <v>4.089799999999999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27" t="s">
        <v>136</v>
      </c>
      <c r="AT168" s="227" t="s">
        <v>131</v>
      </c>
      <c r="AU168" s="227" t="s">
        <v>83</v>
      </c>
      <c r="AY168" s="120" t="s">
        <v>128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20" t="s">
        <v>81</v>
      </c>
      <c r="BK168" s="183">
        <f>ROUND(I168*H168,2)</f>
        <v>0</v>
      </c>
      <c r="BL168" s="120" t="s">
        <v>136</v>
      </c>
      <c r="BM168" s="227" t="s">
        <v>184</v>
      </c>
    </row>
    <row r="169" spans="2:65" s="129" customFormat="1" ht="24" customHeight="1">
      <c r="B169" s="130"/>
      <c r="C169" s="217" t="s">
        <v>185</v>
      </c>
      <c r="D169" s="217" t="s">
        <v>131</v>
      </c>
      <c r="E169" s="218" t="s">
        <v>186</v>
      </c>
      <c r="F169" s="219" t="s">
        <v>187</v>
      </c>
      <c r="G169" s="220" t="s">
        <v>183</v>
      </c>
      <c r="H169" s="221">
        <v>1.69</v>
      </c>
      <c r="I169" s="85">
        <v>0</v>
      </c>
      <c r="J169" s="222">
        <f>ROUND(I169*H169,2)</f>
        <v>0</v>
      </c>
      <c r="K169" s="219" t="s">
        <v>135</v>
      </c>
      <c r="L169" s="130"/>
      <c r="M169" s="223" t="s">
        <v>1</v>
      </c>
      <c r="N169" s="224" t="s">
        <v>39</v>
      </c>
      <c r="O169" s="225">
        <v>0.125</v>
      </c>
      <c r="P169" s="225">
        <f>O169*H169</f>
        <v>0.21125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AR169" s="227" t="s">
        <v>136</v>
      </c>
      <c r="AT169" s="227" t="s">
        <v>131</v>
      </c>
      <c r="AU169" s="227" t="s">
        <v>83</v>
      </c>
      <c r="AY169" s="120" t="s">
        <v>128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20" t="s">
        <v>81</v>
      </c>
      <c r="BK169" s="183">
        <f>ROUND(I169*H169,2)</f>
        <v>0</v>
      </c>
      <c r="BL169" s="120" t="s">
        <v>136</v>
      </c>
      <c r="BM169" s="227" t="s">
        <v>188</v>
      </c>
    </row>
    <row r="170" spans="2:65" s="129" customFormat="1" ht="24" customHeight="1">
      <c r="B170" s="130"/>
      <c r="C170" s="217" t="s">
        <v>189</v>
      </c>
      <c r="D170" s="217" t="s">
        <v>131</v>
      </c>
      <c r="E170" s="218" t="s">
        <v>190</v>
      </c>
      <c r="F170" s="219" t="s">
        <v>191</v>
      </c>
      <c r="G170" s="220" t="s">
        <v>183</v>
      </c>
      <c r="H170" s="221">
        <v>16.9</v>
      </c>
      <c r="I170" s="85">
        <v>0</v>
      </c>
      <c r="J170" s="222">
        <f>ROUND(I170*H170,2)</f>
        <v>0</v>
      </c>
      <c r="K170" s="219" t="s">
        <v>135</v>
      </c>
      <c r="L170" s="130"/>
      <c r="M170" s="223" t="s">
        <v>1</v>
      </c>
      <c r="N170" s="224" t="s">
        <v>39</v>
      </c>
      <c r="O170" s="225">
        <v>0.006</v>
      </c>
      <c r="P170" s="225">
        <f>O170*H170</f>
        <v>0.10139999999999999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227" t="s">
        <v>136</v>
      </c>
      <c r="AT170" s="227" t="s">
        <v>131</v>
      </c>
      <c r="AU170" s="227" t="s">
        <v>83</v>
      </c>
      <c r="AY170" s="120" t="s">
        <v>128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20" t="s">
        <v>81</v>
      </c>
      <c r="BK170" s="183">
        <f>ROUND(I170*H170,2)</f>
        <v>0</v>
      </c>
      <c r="BL170" s="120" t="s">
        <v>136</v>
      </c>
      <c r="BM170" s="227" t="s">
        <v>192</v>
      </c>
    </row>
    <row r="171" spans="2:51" s="229" customFormat="1" ht="12">
      <c r="B171" s="228"/>
      <c r="D171" s="230" t="s">
        <v>138</v>
      </c>
      <c r="F171" s="232" t="s">
        <v>193</v>
      </c>
      <c r="H171" s="233">
        <v>16.9</v>
      </c>
      <c r="L171" s="228"/>
      <c r="M171" s="234"/>
      <c r="N171" s="235"/>
      <c r="O171" s="235"/>
      <c r="P171" s="235"/>
      <c r="Q171" s="235"/>
      <c r="R171" s="235"/>
      <c r="S171" s="235"/>
      <c r="T171" s="236"/>
      <c r="AT171" s="231" t="s">
        <v>138</v>
      </c>
      <c r="AU171" s="231" t="s">
        <v>83</v>
      </c>
      <c r="AV171" s="229" t="s">
        <v>83</v>
      </c>
      <c r="AW171" s="229" t="s">
        <v>3</v>
      </c>
      <c r="AX171" s="229" t="s">
        <v>81</v>
      </c>
      <c r="AY171" s="231" t="s">
        <v>128</v>
      </c>
    </row>
    <row r="172" spans="2:65" s="129" customFormat="1" ht="24" customHeight="1">
      <c r="B172" s="130"/>
      <c r="C172" s="217" t="s">
        <v>194</v>
      </c>
      <c r="D172" s="217" t="s">
        <v>131</v>
      </c>
      <c r="E172" s="218" t="s">
        <v>195</v>
      </c>
      <c r="F172" s="219" t="s">
        <v>196</v>
      </c>
      <c r="G172" s="220" t="s">
        <v>183</v>
      </c>
      <c r="H172" s="221">
        <v>1.69</v>
      </c>
      <c r="I172" s="85">
        <v>0</v>
      </c>
      <c r="J172" s="222">
        <f>ROUND(I172*H172,2)</f>
        <v>0</v>
      </c>
      <c r="K172" s="219" t="s">
        <v>135</v>
      </c>
      <c r="L172" s="130"/>
      <c r="M172" s="223" t="s">
        <v>1</v>
      </c>
      <c r="N172" s="224" t="s">
        <v>39</v>
      </c>
      <c r="O172" s="225">
        <v>0</v>
      </c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AR172" s="227" t="s">
        <v>136</v>
      </c>
      <c r="AT172" s="227" t="s">
        <v>131</v>
      </c>
      <c r="AU172" s="227" t="s">
        <v>83</v>
      </c>
      <c r="AY172" s="120" t="s">
        <v>128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20" t="s">
        <v>81</v>
      </c>
      <c r="BK172" s="183">
        <f>ROUND(I172*H172,2)</f>
        <v>0</v>
      </c>
      <c r="BL172" s="120" t="s">
        <v>136</v>
      </c>
      <c r="BM172" s="227" t="s">
        <v>197</v>
      </c>
    </row>
    <row r="173" spans="2:65" s="129" customFormat="1" ht="16.5" customHeight="1">
      <c r="B173" s="130"/>
      <c r="C173" s="217" t="s">
        <v>198</v>
      </c>
      <c r="D173" s="217" t="s">
        <v>131</v>
      </c>
      <c r="E173" s="218" t="s">
        <v>199</v>
      </c>
      <c r="F173" s="219" t="s">
        <v>200</v>
      </c>
      <c r="G173" s="220" t="s">
        <v>183</v>
      </c>
      <c r="H173" s="221">
        <v>-0.7</v>
      </c>
      <c r="I173" s="85">
        <v>0</v>
      </c>
      <c r="J173" s="222">
        <f>ROUND(I173*H173,2)</f>
        <v>0</v>
      </c>
      <c r="K173" s="219" t="s">
        <v>1</v>
      </c>
      <c r="L173" s="130"/>
      <c r="M173" s="223" t="s">
        <v>1</v>
      </c>
      <c r="N173" s="224" t="s">
        <v>39</v>
      </c>
      <c r="O173" s="225">
        <v>0</v>
      </c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AR173" s="227" t="s">
        <v>136</v>
      </c>
      <c r="AT173" s="227" t="s">
        <v>131</v>
      </c>
      <c r="AU173" s="227" t="s">
        <v>83</v>
      </c>
      <c r="AY173" s="120" t="s">
        <v>128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20" t="s">
        <v>81</v>
      </c>
      <c r="BK173" s="183">
        <f>ROUND(I173*H173,2)</f>
        <v>0</v>
      </c>
      <c r="BL173" s="120" t="s">
        <v>136</v>
      </c>
      <c r="BM173" s="227" t="s">
        <v>201</v>
      </c>
    </row>
    <row r="174" spans="2:51" s="229" customFormat="1" ht="12">
      <c r="B174" s="228"/>
      <c r="D174" s="230" t="s">
        <v>138</v>
      </c>
      <c r="E174" s="231" t="s">
        <v>1</v>
      </c>
      <c r="F174" s="232" t="s">
        <v>202</v>
      </c>
      <c r="H174" s="233">
        <v>-0.7</v>
      </c>
      <c r="L174" s="228"/>
      <c r="M174" s="234"/>
      <c r="N174" s="235"/>
      <c r="O174" s="235"/>
      <c r="P174" s="235"/>
      <c r="Q174" s="235"/>
      <c r="R174" s="235"/>
      <c r="S174" s="235"/>
      <c r="T174" s="236"/>
      <c r="AT174" s="231" t="s">
        <v>138</v>
      </c>
      <c r="AU174" s="231" t="s">
        <v>83</v>
      </c>
      <c r="AV174" s="229" t="s">
        <v>83</v>
      </c>
      <c r="AW174" s="229" t="s">
        <v>30</v>
      </c>
      <c r="AX174" s="229" t="s">
        <v>74</v>
      </c>
      <c r="AY174" s="231" t="s">
        <v>128</v>
      </c>
    </row>
    <row r="175" spans="2:51" s="238" customFormat="1" ht="12">
      <c r="B175" s="237"/>
      <c r="D175" s="230" t="s">
        <v>138</v>
      </c>
      <c r="E175" s="239" t="s">
        <v>1</v>
      </c>
      <c r="F175" s="240" t="s">
        <v>140</v>
      </c>
      <c r="H175" s="241">
        <v>-0.7</v>
      </c>
      <c r="L175" s="237"/>
      <c r="M175" s="242"/>
      <c r="N175" s="243"/>
      <c r="O175" s="243"/>
      <c r="P175" s="243"/>
      <c r="Q175" s="243"/>
      <c r="R175" s="243"/>
      <c r="S175" s="243"/>
      <c r="T175" s="244"/>
      <c r="AT175" s="239" t="s">
        <v>138</v>
      </c>
      <c r="AU175" s="239" t="s">
        <v>83</v>
      </c>
      <c r="AV175" s="238" t="s">
        <v>136</v>
      </c>
      <c r="AW175" s="238" t="s">
        <v>30</v>
      </c>
      <c r="AX175" s="238" t="s">
        <v>81</v>
      </c>
      <c r="AY175" s="239" t="s">
        <v>128</v>
      </c>
    </row>
    <row r="176" spans="2:63" s="205" customFormat="1" ht="22.9" customHeight="1">
      <c r="B176" s="204"/>
      <c r="D176" s="206" t="s">
        <v>73</v>
      </c>
      <c r="E176" s="215" t="s">
        <v>203</v>
      </c>
      <c r="F176" s="215" t="s">
        <v>204</v>
      </c>
      <c r="J176" s="216">
        <f>BK176</f>
        <v>0</v>
      </c>
      <c r="L176" s="204"/>
      <c r="M176" s="209"/>
      <c r="N176" s="210"/>
      <c r="O176" s="210"/>
      <c r="P176" s="211">
        <f>P177</f>
        <v>4.040400000000001</v>
      </c>
      <c r="Q176" s="210"/>
      <c r="R176" s="211">
        <f>R177</f>
        <v>0</v>
      </c>
      <c r="S176" s="210"/>
      <c r="T176" s="212">
        <f>T177</f>
        <v>0</v>
      </c>
      <c r="AR176" s="206" t="s">
        <v>81</v>
      </c>
      <c r="AT176" s="213" t="s">
        <v>73</v>
      </c>
      <c r="AU176" s="213" t="s">
        <v>81</v>
      </c>
      <c r="AY176" s="206" t="s">
        <v>128</v>
      </c>
      <c r="BK176" s="214">
        <f>BK177</f>
        <v>0</v>
      </c>
    </row>
    <row r="177" spans="2:65" s="129" customFormat="1" ht="16.5" customHeight="1">
      <c r="B177" s="130"/>
      <c r="C177" s="217" t="s">
        <v>8</v>
      </c>
      <c r="D177" s="217" t="s">
        <v>131</v>
      </c>
      <c r="E177" s="218" t="s">
        <v>205</v>
      </c>
      <c r="F177" s="219" t="s">
        <v>206</v>
      </c>
      <c r="G177" s="220" t="s">
        <v>183</v>
      </c>
      <c r="H177" s="221">
        <v>1.11</v>
      </c>
      <c r="I177" s="85">
        <v>0</v>
      </c>
      <c r="J177" s="222">
        <f>ROUND(I177*H177,2)</f>
        <v>0</v>
      </c>
      <c r="K177" s="219" t="s">
        <v>135</v>
      </c>
      <c r="L177" s="130"/>
      <c r="M177" s="223" t="s">
        <v>1</v>
      </c>
      <c r="N177" s="224" t="s">
        <v>39</v>
      </c>
      <c r="O177" s="225">
        <v>3.64</v>
      </c>
      <c r="P177" s="225">
        <f>O177*H177</f>
        <v>4.040400000000001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227" t="s">
        <v>136</v>
      </c>
      <c r="AT177" s="227" t="s">
        <v>131</v>
      </c>
      <c r="AU177" s="227" t="s">
        <v>83</v>
      </c>
      <c r="AY177" s="120" t="s">
        <v>128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20" t="s">
        <v>81</v>
      </c>
      <c r="BK177" s="183">
        <f>ROUND(I177*H177,2)</f>
        <v>0</v>
      </c>
      <c r="BL177" s="120" t="s">
        <v>136</v>
      </c>
      <c r="BM177" s="227" t="s">
        <v>207</v>
      </c>
    </row>
    <row r="178" spans="2:63" s="205" customFormat="1" ht="25.9" customHeight="1">
      <c r="B178" s="204"/>
      <c r="D178" s="206" t="s">
        <v>73</v>
      </c>
      <c r="E178" s="207" t="s">
        <v>208</v>
      </c>
      <c r="F178" s="207" t="s">
        <v>209</v>
      </c>
      <c r="J178" s="208">
        <f>BK178</f>
        <v>0</v>
      </c>
      <c r="L178" s="204"/>
      <c r="M178" s="209"/>
      <c r="N178" s="210"/>
      <c r="O178" s="210"/>
      <c r="P178" s="211">
        <f>P179+P181+P186+P193+P202+P209</f>
        <v>24.217673</v>
      </c>
      <c r="Q178" s="210"/>
      <c r="R178" s="211">
        <f>R179+R181+R186+R193+R202+R209</f>
        <v>0.053895030000000003</v>
      </c>
      <c r="S178" s="210"/>
      <c r="T178" s="212">
        <f>T179+T181+T186+T193+T202+T209</f>
        <v>0.036289999999999996</v>
      </c>
      <c r="AR178" s="206" t="s">
        <v>83</v>
      </c>
      <c r="AT178" s="213" t="s">
        <v>73</v>
      </c>
      <c r="AU178" s="213" t="s">
        <v>74</v>
      </c>
      <c r="AY178" s="206" t="s">
        <v>128</v>
      </c>
      <c r="BK178" s="214">
        <f>BK179+BK181+BK186+BK193+BK202+BK209</f>
        <v>0</v>
      </c>
    </row>
    <row r="179" spans="2:63" s="205" customFormat="1" ht="22.9" customHeight="1">
      <c r="B179" s="204"/>
      <c r="D179" s="206" t="s">
        <v>73</v>
      </c>
      <c r="E179" s="215" t="s">
        <v>210</v>
      </c>
      <c r="F179" s="215" t="s">
        <v>211</v>
      </c>
      <c r="J179" s="216">
        <f>BK179</f>
        <v>0</v>
      </c>
      <c r="L179" s="204"/>
      <c r="M179" s="209"/>
      <c r="N179" s="210"/>
      <c r="O179" s="210"/>
      <c r="P179" s="211">
        <f>P180</f>
        <v>0</v>
      </c>
      <c r="Q179" s="210"/>
      <c r="R179" s="211">
        <f>R180</f>
        <v>0</v>
      </c>
      <c r="S179" s="210"/>
      <c r="T179" s="212">
        <f>T180</f>
        <v>0</v>
      </c>
      <c r="AR179" s="206" t="s">
        <v>83</v>
      </c>
      <c r="AT179" s="213" t="s">
        <v>73</v>
      </c>
      <c r="AU179" s="213" t="s">
        <v>81</v>
      </c>
      <c r="AY179" s="206" t="s">
        <v>128</v>
      </c>
      <c r="BK179" s="214">
        <f>BK180</f>
        <v>0</v>
      </c>
    </row>
    <row r="180" spans="2:65" s="129" customFormat="1" ht="16.5" customHeight="1">
      <c r="B180" s="130"/>
      <c r="C180" s="217" t="s">
        <v>154</v>
      </c>
      <c r="D180" s="217" t="s">
        <v>131</v>
      </c>
      <c r="E180" s="218" t="s">
        <v>212</v>
      </c>
      <c r="F180" s="219" t="s">
        <v>213</v>
      </c>
      <c r="G180" s="220" t="s">
        <v>214</v>
      </c>
      <c r="H180" s="221">
        <v>1</v>
      </c>
      <c r="I180" s="252">
        <f>SUM('Zdravotechnika a vytápění'!G185)</f>
        <v>0</v>
      </c>
      <c r="J180" s="222">
        <f>ROUND(I180*H180,2)</f>
        <v>0</v>
      </c>
      <c r="K180" s="219" t="s">
        <v>1</v>
      </c>
      <c r="L180" s="130"/>
      <c r="M180" s="223" t="s">
        <v>1</v>
      </c>
      <c r="N180" s="224" t="s">
        <v>39</v>
      </c>
      <c r="O180" s="225">
        <v>0</v>
      </c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227" t="s">
        <v>154</v>
      </c>
      <c r="AT180" s="227" t="s">
        <v>131</v>
      </c>
      <c r="AU180" s="227" t="s">
        <v>83</v>
      </c>
      <c r="AY180" s="120" t="s">
        <v>128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20" t="s">
        <v>81</v>
      </c>
      <c r="BK180" s="183">
        <f>ROUND(I180*H180,2)</f>
        <v>0</v>
      </c>
      <c r="BL180" s="120" t="s">
        <v>154</v>
      </c>
      <c r="BM180" s="227" t="s">
        <v>215</v>
      </c>
    </row>
    <row r="181" spans="2:63" s="205" customFormat="1" ht="22.9" customHeight="1">
      <c r="B181" s="204"/>
      <c r="D181" s="206" t="s">
        <v>73</v>
      </c>
      <c r="E181" s="215" t="s">
        <v>216</v>
      </c>
      <c r="F181" s="215" t="s">
        <v>217</v>
      </c>
      <c r="J181" s="216">
        <f>BK181</f>
        <v>0</v>
      </c>
      <c r="L181" s="204"/>
      <c r="M181" s="209"/>
      <c r="N181" s="210"/>
      <c r="O181" s="210"/>
      <c r="P181" s="211">
        <f>SUM(P182:P185)</f>
        <v>0.7143999999999999</v>
      </c>
      <c r="Q181" s="210"/>
      <c r="R181" s="211">
        <f>SUM(R182:R185)</f>
        <v>0</v>
      </c>
      <c r="S181" s="210"/>
      <c r="T181" s="212">
        <f>SUM(T182:T185)</f>
        <v>0.036289999999999996</v>
      </c>
      <c r="AR181" s="206" t="s">
        <v>83</v>
      </c>
      <c r="AT181" s="213" t="s">
        <v>73</v>
      </c>
      <c r="AU181" s="213" t="s">
        <v>81</v>
      </c>
      <c r="AY181" s="206" t="s">
        <v>128</v>
      </c>
      <c r="BK181" s="214">
        <f>SUM(BK182:BK185)</f>
        <v>0</v>
      </c>
    </row>
    <row r="182" spans="2:65" s="129" customFormat="1" ht="24" customHeight="1">
      <c r="B182" s="130"/>
      <c r="C182" s="217" t="s">
        <v>218</v>
      </c>
      <c r="D182" s="217" t="s">
        <v>131</v>
      </c>
      <c r="E182" s="218" t="s">
        <v>219</v>
      </c>
      <c r="F182" s="219" t="s">
        <v>220</v>
      </c>
      <c r="G182" s="220" t="s">
        <v>221</v>
      </c>
      <c r="H182" s="221">
        <v>1.9</v>
      </c>
      <c r="I182" s="85">
        <v>0</v>
      </c>
      <c r="J182" s="222">
        <f>ROUND(I182*H182,2)</f>
        <v>0</v>
      </c>
      <c r="K182" s="219" t="s">
        <v>135</v>
      </c>
      <c r="L182" s="130"/>
      <c r="M182" s="223" t="s">
        <v>1</v>
      </c>
      <c r="N182" s="224" t="s">
        <v>39</v>
      </c>
      <c r="O182" s="225">
        <v>0.376</v>
      </c>
      <c r="P182" s="225">
        <f>O182*H182</f>
        <v>0.7143999999999999</v>
      </c>
      <c r="Q182" s="225">
        <v>0</v>
      </c>
      <c r="R182" s="225">
        <f>Q182*H182</f>
        <v>0</v>
      </c>
      <c r="S182" s="225">
        <v>0.0191</v>
      </c>
      <c r="T182" s="226">
        <f>S182*H182</f>
        <v>0.036289999999999996</v>
      </c>
      <c r="AR182" s="227" t="s">
        <v>154</v>
      </c>
      <c r="AT182" s="227" t="s">
        <v>131</v>
      </c>
      <c r="AU182" s="227" t="s">
        <v>83</v>
      </c>
      <c r="AY182" s="120" t="s">
        <v>128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20" t="s">
        <v>81</v>
      </c>
      <c r="BK182" s="183">
        <f>ROUND(I182*H182,2)</f>
        <v>0</v>
      </c>
      <c r="BL182" s="120" t="s">
        <v>154</v>
      </c>
      <c r="BM182" s="227" t="s">
        <v>222</v>
      </c>
    </row>
    <row r="183" spans="2:51" s="246" customFormat="1" ht="12">
      <c r="B183" s="245"/>
      <c r="D183" s="230" t="s">
        <v>138</v>
      </c>
      <c r="E183" s="247" t="s">
        <v>1</v>
      </c>
      <c r="F183" s="248" t="s">
        <v>163</v>
      </c>
      <c r="H183" s="247" t="s">
        <v>1</v>
      </c>
      <c r="L183" s="245"/>
      <c r="M183" s="249"/>
      <c r="N183" s="250"/>
      <c r="O183" s="250"/>
      <c r="P183" s="250"/>
      <c r="Q183" s="250"/>
      <c r="R183" s="250"/>
      <c r="S183" s="250"/>
      <c r="T183" s="251"/>
      <c r="AT183" s="247" t="s">
        <v>138</v>
      </c>
      <c r="AU183" s="247" t="s">
        <v>83</v>
      </c>
      <c r="AV183" s="246" t="s">
        <v>81</v>
      </c>
      <c r="AW183" s="246" t="s">
        <v>30</v>
      </c>
      <c r="AX183" s="246" t="s">
        <v>74</v>
      </c>
      <c r="AY183" s="247" t="s">
        <v>128</v>
      </c>
    </row>
    <row r="184" spans="2:51" s="229" customFormat="1" ht="12">
      <c r="B184" s="228"/>
      <c r="D184" s="230" t="s">
        <v>138</v>
      </c>
      <c r="E184" s="231" t="s">
        <v>1</v>
      </c>
      <c r="F184" s="232" t="s">
        <v>223</v>
      </c>
      <c r="H184" s="233">
        <v>1.9</v>
      </c>
      <c r="L184" s="228"/>
      <c r="M184" s="234"/>
      <c r="N184" s="235"/>
      <c r="O184" s="235"/>
      <c r="P184" s="235"/>
      <c r="Q184" s="235"/>
      <c r="R184" s="235"/>
      <c r="S184" s="235"/>
      <c r="T184" s="236"/>
      <c r="AT184" s="231" t="s">
        <v>138</v>
      </c>
      <c r="AU184" s="231" t="s">
        <v>83</v>
      </c>
      <c r="AV184" s="229" t="s">
        <v>83</v>
      </c>
      <c r="AW184" s="229" t="s">
        <v>30</v>
      </c>
      <c r="AX184" s="229" t="s">
        <v>74</v>
      </c>
      <c r="AY184" s="231" t="s">
        <v>128</v>
      </c>
    </row>
    <row r="185" spans="2:51" s="238" customFormat="1" ht="12">
      <c r="B185" s="237"/>
      <c r="D185" s="230" t="s">
        <v>138</v>
      </c>
      <c r="E185" s="239" t="s">
        <v>1</v>
      </c>
      <c r="F185" s="240" t="s">
        <v>140</v>
      </c>
      <c r="H185" s="241">
        <v>1.9</v>
      </c>
      <c r="L185" s="237"/>
      <c r="M185" s="242"/>
      <c r="N185" s="243"/>
      <c r="O185" s="243"/>
      <c r="P185" s="243"/>
      <c r="Q185" s="243"/>
      <c r="R185" s="243"/>
      <c r="S185" s="243"/>
      <c r="T185" s="244"/>
      <c r="AT185" s="239" t="s">
        <v>138</v>
      </c>
      <c r="AU185" s="239" t="s">
        <v>83</v>
      </c>
      <c r="AV185" s="238" t="s">
        <v>136</v>
      </c>
      <c r="AW185" s="238" t="s">
        <v>30</v>
      </c>
      <c r="AX185" s="238" t="s">
        <v>81</v>
      </c>
      <c r="AY185" s="239" t="s">
        <v>128</v>
      </c>
    </row>
    <row r="186" spans="2:63" s="205" customFormat="1" ht="22.9" customHeight="1">
      <c r="B186" s="204"/>
      <c r="D186" s="206" t="s">
        <v>73</v>
      </c>
      <c r="E186" s="215" t="s">
        <v>224</v>
      </c>
      <c r="F186" s="215" t="s">
        <v>225</v>
      </c>
      <c r="J186" s="216">
        <f>BK186</f>
        <v>0</v>
      </c>
      <c r="L186" s="204"/>
      <c r="M186" s="209"/>
      <c r="N186" s="210"/>
      <c r="O186" s="210"/>
      <c r="P186" s="211">
        <f>SUM(P187:P192)</f>
        <v>4.1821470000000005</v>
      </c>
      <c r="Q186" s="210"/>
      <c r="R186" s="211">
        <f>SUM(R187:R192)</f>
        <v>0.022606199999999996</v>
      </c>
      <c r="S186" s="210"/>
      <c r="T186" s="212">
        <f>SUM(T187:T192)</f>
        <v>0</v>
      </c>
      <c r="AR186" s="206" t="s">
        <v>83</v>
      </c>
      <c r="AT186" s="213" t="s">
        <v>73</v>
      </c>
      <c r="AU186" s="213" t="s">
        <v>81</v>
      </c>
      <c r="AY186" s="206" t="s">
        <v>128</v>
      </c>
      <c r="BK186" s="214">
        <f>SUM(BK187:BK192)</f>
        <v>0</v>
      </c>
    </row>
    <row r="187" spans="2:65" s="129" customFormat="1" ht="16.5" customHeight="1">
      <c r="B187" s="130"/>
      <c r="C187" s="217" t="s">
        <v>226</v>
      </c>
      <c r="D187" s="217" t="s">
        <v>131</v>
      </c>
      <c r="E187" s="218" t="s">
        <v>227</v>
      </c>
      <c r="F187" s="219" t="s">
        <v>228</v>
      </c>
      <c r="G187" s="220" t="s">
        <v>134</v>
      </c>
      <c r="H187" s="221">
        <v>12.559</v>
      </c>
      <c r="I187" s="85">
        <v>0</v>
      </c>
      <c r="J187" s="222">
        <f>ROUND(I187*H187,2)</f>
        <v>0</v>
      </c>
      <c r="K187" s="219" t="s">
        <v>135</v>
      </c>
      <c r="L187" s="130"/>
      <c r="M187" s="223" t="s">
        <v>1</v>
      </c>
      <c r="N187" s="224" t="s">
        <v>39</v>
      </c>
      <c r="O187" s="225">
        <v>0.01</v>
      </c>
      <c r="P187" s="225">
        <f>O187*H187</f>
        <v>0.12559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227" t="s">
        <v>154</v>
      </c>
      <c r="AT187" s="227" t="s">
        <v>131</v>
      </c>
      <c r="AU187" s="227" t="s">
        <v>83</v>
      </c>
      <c r="AY187" s="120" t="s">
        <v>128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20" t="s">
        <v>81</v>
      </c>
      <c r="BK187" s="183">
        <f>ROUND(I187*H187,2)</f>
        <v>0</v>
      </c>
      <c r="BL187" s="120" t="s">
        <v>154</v>
      </c>
      <c r="BM187" s="227" t="s">
        <v>229</v>
      </c>
    </row>
    <row r="188" spans="2:51" s="229" customFormat="1" ht="12">
      <c r="B188" s="228"/>
      <c r="D188" s="230" t="s">
        <v>138</v>
      </c>
      <c r="E188" s="231" t="s">
        <v>1</v>
      </c>
      <c r="F188" s="232" t="s">
        <v>139</v>
      </c>
      <c r="H188" s="233">
        <v>12.559</v>
      </c>
      <c r="L188" s="228"/>
      <c r="M188" s="234"/>
      <c r="N188" s="235"/>
      <c r="O188" s="235"/>
      <c r="P188" s="235"/>
      <c r="Q188" s="235"/>
      <c r="R188" s="235"/>
      <c r="S188" s="235"/>
      <c r="T188" s="236"/>
      <c r="AT188" s="231" t="s">
        <v>138</v>
      </c>
      <c r="AU188" s="231" t="s">
        <v>83</v>
      </c>
      <c r="AV188" s="229" t="s">
        <v>83</v>
      </c>
      <c r="AW188" s="229" t="s">
        <v>30</v>
      </c>
      <c r="AX188" s="229" t="s">
        <v>74</v>
      </c>
      <c r="AY188" s="231" t="s">
        <v>128</v>
      </c>
    </row>
    <row r="189" spans="2:51" s="238" customFormat="1" ht="12">
      <c r="B189" s="237"/>
      <c r="D189" s="230" t="s">
        <v>138</v>
      </c>
      <c r="E189" s="239" t="s">
        <v>1</v>
      </c>
      <c r="F189" s="240" t="s">
        <v>140</v>
      </c>
      <c r="H189" s="241">
        <v>12.559</v>
      </c>
      <c r="L189" s="237"/>
      <c r="M189" s="242"/>
      <c r="N189" s="243"/>
      <c r="O189" s="243"/>
      <c r="P189" s="243"/>
      <c r="Q189" s="243"/>
      <c r="R189" s="243"/>
      <c r="S189" s="243"/>
      <c r="T189" s="244"/>
      <c r="AT189" s="239" t="s">
        <v>138</v>
      </c>
      <c r="AU189" s="239" t="s">
        <v>83</v>
      </c>
      <c r="AV189" s="238" t="s">
        <v>136</v>
      </c>
      <c r="AW189" s="238" t="s">
        <v>30</v>
      </c>
      <c r="AX189" s="238" t="s">
        <v>81</v>
      </c>
      <c r="AY189" s="239" t="s">
        <v>128</v>
      </c>
    </row>
    <row r="190" spans="2:65" s="129" customFormat="1" ht="16.5" customHeight="1">
      <c r="B190" s="130"/>
      <c r="C190" s="217" t="s">
        <v>230</v>
      </c>
      <c r="D190" s="217" t="s">
        <v>131</v>
      </c>
      <c r="E190" s="218" t="s">
        <v>231</v>
      </c>
      <c r="F190" s="219" t="s">
        <v>232</v>
      </c>
      <c r="G190" s="220" t="s">
        <v>134</v>
      </c>
      <c r="H190" s="221">
        <v>12.559</v>
      </c>
      <c r="I190" s="85">
        <v>0</v>
      </c>
      <c r="J190" s="222">
        <f>ROUND(I190*H190,2)</f>
        <v>0</v>
      </c>
      <c r="K190" s="219" t="s">
        <v>135</v>
      </c>
      <c r="L190" s="130"/>
      <c r="M190" s="223" t="s">
        <v>1</v>
      </c>
      <c r="N190" s="224" t="s">
        <v>39</v>
      </c>
      <c r="O190" s="225">
        <v>0.113</v>
      </c>
      <c r="P190" s="225">
        <f>O190*H190</f>
        <v>1.419167</v>
      </c>
      <c r="Q190" s="225">
        <v>0.0003</v>
      </c>
      <c r="R190" s="225">
        <f>Q190*H190</f>
        <v>0.0037676999999999993</v>
      </c>
      <c r="S190" s="225">
        <v>0</v>
      </c>
      <c r="T190" s="226">
        <f>S190*H190</f>
        <v>0</v>
      </c>
      <c r="AR190" s="227" t="s">
        <v>154</v>
      </c>
      <c r="AT190" s="227" t="s">
        <v>131</v>
      </c>
      <c r="AU190" s="227" t="s">
        <v>83</v>
      </c>
      <c r="AY190" s="120" t="s">
        <v>128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20" t="s">
        <v>81</v>
      </c>
      <c r="BK190" s="183">
        <f>ROUND(I190*H190,2)</f>
        <v>0</v>
      </c>
      <c r="BL190" s="120" t="s">
        <v>154</v>
      </c>
      <c r="BM190" s="227" t="s">
        <v>233</v>
      </c>
    </row>
    <row r="191" spans="2:65" s="129" customFormat="1" ht="24" customHeight="1">
      <c r="B191" s="130"/>
      <c r="C191" s="217" t="s">
        <v>234</v>
      </c>
      <c r="D191" s="217" t="s">
        <v>131</v>
      </c>
      <c r="E191" s="218" t="s">
        <v>235</v>
      </c>
      <c r="F191" s="219" t="s">
        <v>236</v>
      </c>
      <c r="G191" s="220" t="s">
        <v>134</v>
      </c>
      <c r="H191" s="221">
        <v>12.559</v>
      </c>
      <c r="I191" s="85">
        <v>0</v>
      </c>
      <c r="J191" s="222">
        <f>ROUND(I191*H191,2)</f>
        <v>0</v>
      </c>
      <c r="K191" s="219" t="s">
        <v>135</v>
      </c>
      <c r="L191" s="130"/>
      <c r="M191" s="223" t="s">
        <v>1</v>
      </c>
      <c r="N191" s="224" t="s">
        <v>39</v>
      </c>
      <c r="O191" s="225">
        <v>0.21</v>
      </c>
      <c r="P191" s="225">
        <f>O191*H191</f>
        <v>2.63739</v>
      </c>
      <c r="Q191" s="225">
        <v>0.0015</v>
      </c>
      <c r="R191" s="225">
        <f>Q191*H191</f>
        <v>0.018838499999999998</v>
      </c>
      <c r="S191" s="225">
        <v>0</v>
      </c>
      <c r="T191" s="226">
        <f>S191*H191</f>
        <v>0</v>
      </c>
      <c r="AR191" s="227" t="s">
        <v>154</v>
      </c>
      <c r="AT191" s="227" t="s">
        <v>131</v>
      </c>
      <c r="AU191" s="227" t="s">
        <v>83</v>
      </c>
      <c r="AY191" s="120" t="s">
        <v>128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20" t="s">
        <v>81</v>
      </c>
      <c r="BK191" s="183">
        <f>ROUND(I191*H191,2)</f>
        <v>0</v>
      </c>
      <c r="BL191" s="120" t="s">
        <v>154</v>
      </c>
      <c r="BM191" s="227" t="s">
        <v>237</v>
      </c>
    </row>
    <row r="192" spans="2:65" s="129" customFormat="1" ht="24" customHeight="1">
      <c r="B192" s="130"/>
      <c r="C192" s="217" t="s">
        <v>7</v>
      </c>
      <c r="D192" s="217" t="s">
        <v>131</v>
      </c>
      <c r="E192" s="218" t="s">
        <v>238</v>
      </c>
      <c r="F192" s="219" t="s">
        <v>239</v>
      </c>
      <c r="G192" s="220" t="s">
        <v>240</v>
      </c>
      <c r="H192" s="221">
        <v>71.403</v>
      </c>
      <c r="I192" s="85">
        <v>0</v>
      </c>
      <c r="J192" s="222">
        <f>ROUND(I192*H192,2)</f>
        <v>0</v>
      </c>
      <c r="K192" s="219" t="s">
        <v>135</v>
      </c>
      <c r="L192" s="130"/>
      <c r="M192" s="223" t="s">
        <v>1</v>
      </c>
      <c r="N192" s="224" t="s">
        <v>39</v>
      </c>
      <c r="O192" s="225">
        <v>0</v>
      </c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227" t="s">
        <v>154</v>
      </c>
      <c r="AT192" s="227" t="s">
        <v>131</v>
      </c>
      <c r="AU192" s="227" t="s">
        <v>83</v>
      </c>
      <c r="AY192" s="120" t="s">
        <v>128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20" t="s">
        <v>81</v>
      </c>
      <c r="BK192" s="183">
        <f>ROUND(I192*H192,2)</f>
        <v>0</v>
      </c>
      <c r="BL192" s="120" t="s">
        <v>154</v>
      </c>
      <c r="BM192" s="227" t="s">
        <v>241</v>
      </c>
    </row>
    <row r="193" spans="2:63" s="205" customFormat="1" ht="22.9" customHeight="1">
      <c r="B193" s="204"/>
      <c r="D193" s="206" t="s">
        <v>73</v>
      </c>
      <c r="E193" s="215" t="s">
        <v>242</v>
      </c>
      <c r="F193" s="215" t="s">
        <v>243</v>
      </c>
      <c r="J193" s="216">
        <f>BK193</f>
        <v>0</v>
      </c>
      <c r="L193" s="204"/>
      <c r="M193" s="209"/>
      <c r="N193" s="210"/>
      <c r="O193" s="210"/>
      <c r="P193" s="211">
        <f>SUM(P194:P201)</f>
        <v>8.184276</v>
      </c>
      <c r="Q193" s="210"/>
      <c r="R193" s="211">
        <f>SUM(R194:R201)</f>
        <v>0.0059210999999999995</v>
      </c>
      <c r="S193" s="210"/>
      <c r="T193" s="212">
        <f>SUM(T194:T201)</f>
        <v>0</v>
      </c>
      <c r="AR193" s="206" t="s">
        <v>83</v>
      </c>
      <c r="AT193" s="213" t="s">
        <v>73</v>
      </c>
      <c r="AU193" s="213" t="s">
        <v>81</v>
      </c>
      <c r="AY193" s="206" t="s">
        <v>128</v>
      </c>
      <c r="BK193" s="214">
        <f>SUM(BK194:BK201)</f>
        <v>0</v>
      </c>
    </row>
    <row r="194" spans="2:65" s="129" customFormat="1" ht="16.5" customHeight="1">
      <c r="B194" s="130"/>
      <c r="C194" s="217" t="s">
        <v>244</v>
      </c>
      <c r="D194" s="217" t="s">
        <v>131</v>
      </c>
      <c r="E194" s="218" t="s">
        <v>245</v>
      </c>
      <c r="F194" s="219" t="s">
        <v>246</v>
      </c>
      <c r="G194" s="220" t="s">
        <v>134</v>
      </c>
      <c r="H194" s="221">
        <v>13.158</v>
      </c>
      <c r="I194" s="85">
        <v>0</v>
      </c>
      <c r="J194" s="222">
        <f>ROUND(I194*H194,2)</f>
        <v>0</v>
      </c>
      <c r="K194" s="219" t="s">
        <v>135</v>
      </c>
      <c r="L194" s="130"/>
      <c r="M194" s="223" t="s">
        <v>1</v>
      </c>
      <c r="N194" s="224" t="s">
        <v>39</v>
      </c>
      <c r="O194" s="225">
        <v>0.1</v>
      </c>
      <c r="P194" s="225">
        <f>O194*H194</f>
        <v>1.3158</v>
      </c>
      <c r="Q194" s="225">
        <v>7E-05</v>
      </c>
      <c r="R194" s="225">
        <f>Q194*H194</f>
        <v>0.0009210599999999999</v>
      </c>
      <c r="S194" s="225">
        <v>0</v>
      </c>
      <c r="T194" s="226">
        <f>S194*H194</f>
        <v>0</v>
      </c>
      <c r="AR194" s="227" t="s">
        <v>154</v>
      </c>
      <c r="AT194" s="227" t="s">
        <v>131</v>
      </c>
      <c r="AU194" s="227" t="s">
        <v>83</v>
      </c>
      <c r="AY194" s="120" t="s">
        <v>128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20" t="s">
        <v>81</v>
      </c>
      <c r="BK194" s="183">
        <f>ROUND(I194*H194,2)</f>
        <v>0</v>
      </c>
      <c r="BL194" s="120" t="s">
        <v>154</v>
      </c>
      <c r="BM194" s="227" t="s">
        <v>247</v>
      </c>
    </row>
    <row r="195" spans="2:51" s="246" customFormat="1" ht="12">
      <c r="B195" s="245"/>
      <c r="D195" s="230" t="s">
        <v>138</v>
      </c>
      <c r="E195" s="247" t="s">
        <v>1</v>
      </c>
      <c r="F195" s="248" t="s">
        <v>248</v>
      </c>
      <c r="H195" s="247" t="s">
        <v>1</v>
      </c>
      <c r="L195" s="245"/>
      <c r="M195" s="249"/>
      <c r="N195" s="250"/>
      <c r="O195" s="250"/>
      <c r="P195" s="250"/>
      <c r="Q195" s="250"/>
      <c r="R195" s="250"/>
      <c r="S195" s="250"/>
      <c r="T195" s="251"/>
      <c r="AT195" s="247" t="s">
        <v>138</v>
      </c>
      <c r="AU195" s="247" t="s">
        <v>83</v>
      </c>
      <c r="AV195" s="246" t="s">
        <v>81</v>
      </c>
      <c r="AW195" s="246" t="s">
        <v>30</v>
      </c>
      <c r="AX195" s="246" t="s">
        <v>74</v>
      </c>
      <c r="AY195" s="247" t="s">
        <v>128</v>
      </c>
    </row>
    <row r="196" spans="2:51" s="229" customFormat="1" ht="12">
      <c r="B196" s="228"/>
      <c r="D196" s="230" t="s">
        <v>138</v>
      </c>
      <c r="E196" s="231" t="s">
        <v>1</v>
      </c>
      <c r="F196" s="232" t="s">
        <v>249</v>
      </c>
      <c r="H196" s="233">
        <v>6.358</v>
      </c>
      <c r="L196" s="228"/>
      <c r="M196" s="234"/>
      <c r="N196" s="235"/>
      <c r="O196" s="235"/>
      <c r="P196" s="235"/>
      <c r="Q196" s="235"/>
      <c r="R196" s="235"/>
      <c r="S196" s="235"/>
      <c r="T196" s="236"/>
      <c r="AT196" s="231" t="s">
        <v>138</v>
      </c>
      <c r="AU196" s="231" t="s">
        <v>83</v>
      </c>
      <c r="AV196" s="229" t="s">
        <v>83</v>
      </c>
      <c r="AW196" s="229" t="s">
        <v>30</v>
      </c>
      <c r="AX196" s="229" t="s">
        <v>74</v>
      </c>
      <c r="AY196" s="231" t="s">
        <v>128</v>
      </c>
    </row>
    <row r="197" spans="2:51" s="229" customFormat="1" ht="12">
      <c r="B197" s="228"/>
      <c r="D197" s="230" t="s">
        <v>138</v>
      </c>
      <c r="E197" s="231" t="s">
        <v>1</v>
      </c>
      <c r="F197" s="232" t="s">
        <v>250</v>
      </c>
      <c r="H197" s="233">
        <v>6.8</v>
      </c>
      <c r="L197" s="228"/>
      <c r="M197" s="234"/>
      <c r="N197" s="235"/>
      <c r="O197" s="235"/>
      <c r="P197" s="235"/>
      <c r="Q197" s="235"/>
      <c r="R197" s="235"/>
      <c r="S197" s="235"/>
      <c r="T197" s="236"/>
      <c r="AT197" s="231" t="s">
        <v>138</v>
      </c>
      <c r="AU197" s="231" t="s">
        <v>83</v>
      </c>
      <c r="AV197" s="229" t="s">
        <v>83</v>
      </c>
      <c r="AW197" s="229" t="s">
        <v>30</v>
      </c>
      <c r="AX197" s="229" t="s">
        <v>74</v>
      </c>
      <c r="AY197" s="231" t="s">
        <v>128</v>
      </c>
    </row>
    <row r="198" spans="2:51" s="238" customFormat="1" ht="12">
      <c r="B198" s="237"/>
      <c r="D198" s="230" t="s">
        <v>138</v>
      </c>
      <c r="E198" s="239" t="s">
        <v>1</v>
      </c>
      <c r="F198" s="240" t="s">
        <v>140</v>
      </c>
      <c r="H198" s="241">
        <v>13.158</v>
      </c>
      <c r="L198" s="237"/>
      <c r="M198" s="242"/>
      <c r="N198" s="243"/>
      <c r="O198" s="243"/>
      <c r="P198" s="243"/>
      <c r="Q198" s="243"/>
      <c r="R198" s="243"/>
      <c r="S198" s="243"/>
      <c r="T198" s="244"/>
      <c r="AT198" s="239" t="s">
        <v>138</v>
      </c>
      <c r="AU198" s="239" t="s">
        <v>83</v>
      </c>
      <c r="AV198" s="238" t="s">
        <v>136</v>
      </c>
      <c r="AW198" s="238" t="s">
        <v>30</v>
      </c>
      <c r="AX198" s="238" t="s">
        <v>81</v>
      </c>
      <c r="AY198" s="239" t="s">
        <v>128</v>
      </c>
    </row>
    <row r="199" spans="2:65" s="129" customFormat="1" ht="24" customHeight="1">
      <c r="B199" s="130"/>
      <c r="C199" s="217" t="s">
        <v>251</v>
      </c>
      <c r="D199" s="217" t="s">
        <v>131</v>
      </c>
      <c r="E199" s="218" t="s">
        <v>252</v>
      </c>
      <c r="F199" s="219" t="s">
        <v>253</v>
      </c>
      <c r="G199" s="220" t="s">
        <v>134</v>
      </c>
      <c r="H199" s="221">
        <v>13.158</v>
      </c>
      <c r="I199" s="85">
        <v>0</v>
      </c>
      <c r="J199" s="222">
        <f>ROUND(I199*H199,2)</f>
        <v>0</v>
      </c>
      <c r="K199" s="219" t="s">
        <v>135</v>
      </c>
      <c r="L199" s="130"/>
      <c r="M199" s="223" t="s">
        <v>1</v>
      </c>
      <c r="N199" s="224" t="s">
        <v>39</v>
      </c>
      <c r="O199" s="225">
        <v>0.184</v>
      </c>
      <c r="P199" s="225">
        <f>O199*H199</f>
        <v>2.4210719999999997</v>
      </c>
      <c r="Q199" s="225">
        <v>0.00014</v>
      </c>
      <c r="R199" s="225">
        <f>Q199*H199</f>
        <v>0.0018421199999999998</v>
      </c>
      <c r="S199" s="225">
        <v>0</v>
      </c>
      <c r="T199" s="226">
        <f>S199*H199</f>
        <v>0</v>
      </c>
      <c r="AR199" s="227" t="s">
        <v>154</v>
      </c>
      <c r="AT199" s="227" t="s">
        <v>131</v>
      </c>
      <c r="AU199" s="227" t="s">
        <v>83</v>
      </c>
      <c r="AY199" s="120" t="s">
        <v>128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20" t="s">
        <v>81</v>
      </c>
      <c r="BK199" s="183">
        <f>ROUND(I199*H199,2)</f>
        <v>0</v>
      </c>
      <c r="BL199" s="120" t="s">
        <v>154</v>
      </c>
      <c r="BM199" s="227" t="s">
        <v>254</v>
      </c>
    </row>
    <row r="200" spans="2:65" s="129" customFormat="1" ht="24" customHeight="1">
      <c r="B200" s="130"/>
      <c r="C200" s="217" t="s">
        <v>255</v>
      </c>
      <c r="D200" s="217" t="s">
        <v>131</v>
      </c>
      <c r="E200" s="218" t="s">
        <v>256</v>
      </c>
      <c r="F200" s="219" t="s">
        <v>257</v>
      </c>
      <c r="G200" s="220" t="s">
        <v>134</v>
      </c>
      <c r="H200" s="221">
        <v>13.158</v>
      </c>
      <c r="I200" s="85">
        <v>0</v>
      </c>
      <c r="J200" s="222">
        <f>ROUND(I200*H200,2)</f>
        <v>0</v>
      </c>
      <c r="K200" s="219" t="s">
        <v>135</v>
      </c>
      <c r="L200" s="130"/>
      <c r="M200" s="223" t="s">
        <v>1</v>
      </c>
      <c r="N200" s="224" t="s">
        <v>39</v>
      </c>
      <c r="O200" s="225">
        <v>0.166</v>
      </c>
      <c r="P200" s="225">
        <f>O200*H200</f>
        <v>2.184228</v>
      </c>
      <c r="Q200" s="225">
        <v>0.00012</v>
      </c>
      <c r="R200" s="225">
        <f>Q200*H200</f>
        <v>0.00157896</v>
      </c>
      <c r="S200" s="225">
        <v>0</v>
      </c>
      <c r="T200" s="226">
        <f>S200*H200</f>
        <v>0</v>
      </c>
      <c r="AR200" s="227" t="s">
        <v>154</v>
      </c>
      <c r="AT200" s="227" t="s">
        <v>131</v>
      </c>
      <c r="AU200" s="227" t="s">
        <v>83</v>
      </c>
      <c r="AY200" s="120" t="s">
        <v>128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20" t="s">
        <v>81</v>
      </c>
      <c r="BK200" s="183">
        <f>ROUND(I200*H200,2)</f>
        <v>0</v>
      </c>
      <c r="BL200" s="120" t="s">
        <v>154</v>
      </c>
      <c r="BM200" s="227" t="s">
        <v>258</v>
      </c>
    </row>
    <row r="201" spans="2:65" s="129" customFormat="1" ht="24" customHeight="1">
      <c r="B201" s="130"/>
      <c r="C201" s="217" t="s">
        <v>259</v>
      </c>
      <c r="D201" s="217" t="s">
        <v>131</v>
      </c>
      <c r="E201" s="218" t="s">
        <v>260</v>
      </c>
      <c r="F201" s="219" t="s">
        <v>261</v>
      </c>
      <c r="G201" s="220" t="s">
        <v>134</v>
      </c>
      <c r="H201" s="221">
        <v>13.158</v>
      </c>
      <c r="I201" s="85">
        <v>0</v>
      </c>
      <c r="J201" s="222">
        <f>ROUND(I201*H201,2)</f>
        <v>0</v>
      </c>
      <c r="K201" s="219" t="s">
        <v>135</v>
      </c>
      <c r="L201" s="130"/>
      <c r="M201" s="223" t="s">
        <v>1</v>
      </c>
      <c r="N201" s="224" t="s">
        <v>39</v>
      </c>
      <c r="O201" s="225">
        <v>0.172</v>
      </c>
      <c r="P201" s="225">
        <f>O201*H201</f>
        <v>2.2631759999999996</v>
      </c>
      <c r="Q201" s="225">
        <v>0.00012</v>
      </c>
      <c r="R201" s="225">
        <f>Q201*H201</f>
        <v>0.00157896</v>
      </c>
      <c r="S201" s="225">
        <v>0</v>
      </c>
      <c r="T201" s="226">
        <f>S201*H201</f>
        <v>0</v>
      </c>
      <c r="AR201" s="227" t="s">
        <v>154</v>
      </c>
      <c r="AT201" s="227" t="s">
        <v>131</v>
      </c>
      <c r="AU201" s="227" t="s">
        <v>83</v>
      </c>
      <c r="AY201" s="120" t="s">
        <v>128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20" t="s">
        <v>81</v>
      </c>
      <c r="BK201" s="183">
        <f>ROUND(I201*H201,2)</f>
        <v>0</v>
      </c>
      <c r="BL201" s="120" t="s">
        <v>154</v>
      </c>
      <c r="BM201" s="227" t="s">
        <v>262</v>
      </c>
    </row>
    <row r="202" spans="2:63" s="205" customFormat="1" ht="22.9" customHeight="1">
      <c r="B202" s="204"/>
      <c r="D202" s="206" t="s">
        <v>73</v>
      </c>
      <c r="E202" s="215" t="s">
        <v>263</v>
      </c>
      <c r="F202" s="215" t="s">
        <v>264</v>
      </c>
      <c r="J202" s="216">
        <f>BK202</f>
        <v>0</v>
      </c>
      <c r="L202" s="204"/>
      <c r="M202" s="209"/>
      <c r="N202" s="210"/>
      <c r="O202" s="210"/>
      <c r="P202" s="211">
        <f>SUM(P203:P208)</f>
        <v>11.087570000000001</v>
      </c>
      <c r="Q202" s="210"/>
      <c r="R202" s="211">
        <f>SUM(R203:R208)</f>
        <v>0.021522930000000003</v>
      </c>
      <c r="S202" s="210"/>
      <c r="T202" s="212">
        <f>SUM(T203:T208)</f>
        <v>0</v>
      </c>
      <c r="AR202" s="206" t="s">
        <v>83</v>
      </c>
      <c r="AT202" s="213" t="s">
        <v>73</v>
      </c>
      <c r="AU202" s="213" t="s">
        <v>81</v>
      </c>
      <c r="AY202" s="206" t="s">
        <v>128</v>
      </c>
      <c r="BK202" s="214">
        <f>SUM(BK203:BK208)</f>
        <v>0</v>
      </c>
    </row>
    <row r="203" spans="2:65" s="129" customFormat="1" ht="16.5" customHeight="1">
      <c r="B203" s="130"/>
      <c r="C203" s="217" t="s">
        <v>265</v>
      </c>
      <c r="D203" s="217" t="s">
        <v>131</v>
      </c>
      <c r="E203" s="218" t="s">
        <v>266</v>
      </c>
      <c r="F203" s="219" t="s">
        <v>267</v>
      </c>
      <c r="G203" s="220" t="s">
        <v>134</v>
      </c>
      <c r="H203" s="221">
        <v>65.221</v>
      </c>
      <c r="I203" s="85">
        <v>0</v>
      </c>
      <c r="J203" s="222">
        <f>ROUND(I203*H203,2)</f>
        <v>0</v>
      </c>
      <c r="K203" s="219" t="s">
        <v>135</v>
      </c>
      <c r="L203" s="130"/>
      <c r="M203" s="223" t="s">
        <v>1</v>
      </c>
      <c r="N203" s="224" t="s">
        <v>39</v>
      </c>
      <c r="O203" s="225">
        <v>0.084</v>
      </c>
      <c r="P203" s="225">
        <f>O203*H203</f>
        <v>5.478564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227" t="s">
        <v>154</v>
      </c>
      <c r="AT203" s="227" t="s">
        <v>131</v>
      </c>
      <c r="AU203" s="227" t="s">
        <v>83</v>
      </c>
      <c r="AY203" s="120" t="s">
        <v>128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20" t="s">
        <v>81</v>
      </c>
      <c r="BK203" s="183">
        <f>ROUND(I203*H203,2)</f>
        <v>0</v>
      </c>
      <c r="BL203" s="120" t="s">
        <v>154</v>
      </c>
      <c r="BM203" s="227" t="s">
        <v>268</v>
      </c>
    </row>
    <row r="204" spans="2:51" s="229" customFormat="1" ht="12">
      <c r="B204" s="228"/>
      <c r="D204" s="230" t="s">
        <v>138</v>
      </c>
      <c r="E204" s="231" t="s">
        <v>1</v>
      </c>
      <c r="F204" s="232" t="s">
        <v>139</v>
      </c>
      <c r="H204" s="233">
        <v>12.559</v>
      </c>
      <c r="L204" s="228"/>
      <c r="M204" s="234"/>
      <c r="N204" s="235"/>
      <c r="O204" s="235"/>
      <c r="P204" s="235"/>
      <c r="Q204" s="235"/>
      <c r="R204" s="235"/>
      <c r="S204" s="235"/>
      <c r="T204" s="236"/>
      <c r="AT204" s="231" t="s">
        <v>138</v>
      </c>
      <c r="AU204" s="231" t="s">
        <v>83</v>
      </c>
      <c r="AV204" s="229" t="s">
        <v>83</v>
      </c>
      <c r="AW204" s="229" t="s">
        <v>30</v>
      </c>
      <c r="AX204" s="229" t="s">
        <v>74</v>
      </c>
      <c r="AY204" s="231" t="s">
        <v>128</v>
      </c>
    </row>
    <row r="205" spans="2:51" s="229" customFormat="1" ht="12">
      <c r="B205" s="228"/>
      <c r="D205" s="230" t="s">
        <v>138</v>
      </c>
      <c r="E205" s="231" t="s">
        <v>1</v>
      </c>
      <c r="F205" s="232" t="s">
        <v>144</v>
      </c>
      <c r="H205" s="233">
        <v>52.662</v>
      </c>
      <c r="L205" s="228"/>
      <c r="M205" s="234"/>
      <c r="N205" s="235"/>
      <c r="O205" s="235"/>
      <c r="P205" s="235"/>
      <c r="Q205" s="235"/>
      <c r="R205" s="235"/>
      <c r="S205" s="235"/>
      <c r="T205" s="236"/>
      <c r="AT205" s="231" t="s">
        <v>138</v>
      </c>
      <c r="AU205" s="231" t="s">
        <v>83</v>
      </c>
      <c r="AV205" s="229" t="s">
        <v>83</v>
      </c>
      <c r="AW205" s="229" t="s">
        <v>30</v>
      </c>
      <c r="AX205" s="229" t="s">
        <v>74</v>
      </c>
      <c r="AY205" s="231" t="s">
        <v>128</v>
      </c>
    </row>
    <row r="206" spans="2:51" s="238" customFormat="1" ht="12">
      <c r="B206" s="237"/>
      <c r="D206" s="230" t="s">
        <v>138</v>
      </c>
      <c r="E206" s="239" t="s">
        <v>1</v>
      </c>
      <c r="F206" s="240" t="s">
        <v>140</v>
      </c>
      <c r="H206" s="241">
        <v>65.221</v>
      </c>
      <c r="L206" s="237"/>
      <c r="M206" s="242"/>
      <c r="N206" s="243"/>
      <c r="O206" s="243"/>
      <c r="P206" s="243"/>
      <c r="Q206" s="243"/>
      <c r="R206" s="243"/>
      <c r="S206" s="243"/>
      <c r="T206" s="244"/>
      <c r="AT206" s="239" t="s">
        <v>138</v>
      </c>
      <c r="AU206" s="239" t="s">
        <v>83</v>
      </c>
      <c r="AV206" s="238" t="s">
        <v>136</v>
      </c>
      <c r="AW206" s="238" t="s">
        <v>30</v>
      </c>
      <c r="AX206" s="238" t="s">
        <v>81</v>
      </c>
      <c r="AY206" s="239" t="s">
        <v>128</v>
      </c>
    </row>
    <row r="207" spans="2:65" s="129" customFormat="1" ht="24" customHeight="1">
      <c r="B207" s="130"/>
      <c r="C207" s="217" t="s">
        <v>269</v>
      </c>
      <c r="D207" s="217" t="s">
        <v>131</v>
      </c>
      <c r="E207" s="218" t="s">
        <v>270</v>
      </c>
      <c r="F207" s="219" t="s">
        <v>271</v>
      </c>
      <c r="G207" s="220" t="s">
        <v>134</v>
      </c>
      <c r="H207" s="221">
        <v>65.221</v>
      </c>
      <c r="I207" s="85">
        <v>0</v>
      </c>
      <c r="J207" s="222">
        <f>ROUND(I207*H207,2)</f>
        <v>0</v>
      </c>
      <c r="K207" s="219" t="s">
        <v>135</v>
      </c>
      <c r="L207" s="130"/>
      <c r="M207" s="223" t="s">
        <v>1</v>
      </c>
      <c r="N207" s="224" t="s">
        <v>39</v>
      </c>
      <c r="O207" s="225">
        <v>0.033</v>
      </c>
      <c r="P207" s="225">
        <f>O207*H207</f>
        <v>2.1522930000000002</v>
      </c>
      <c r="Q207" s="225">
        <v>0.0002</v>
      </c>
      <c r="R207" s="225">
        <f>Q207*H207</f>
        <v>0.0130442</v>
      </c>
      <c r="S207" s="225">
        <v>0</v>
      </c>
      <c r="T207" s="226">
        <f>S207*H207</f>
        <v>0</v>
      </c>
      <c r="AR207" s="227" t="s">
        <v>154</v>
      </c>
      <c r="AT207" s="227" t="s">
        <v>131</v>
      </c>
      <c r="AU207" s="227" t="s">
        <v>83</v>
      </c>
      <c r="AY207" s="120" t="s">
        <v>128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20" t="s">
        <v>81</v>
      </c>
      <c r="BK207" s="183">
        <f>ROUND(I207*H207,2)</f>
        <v>0</v>
      </c>
      <c r="BL207" s="120" t="s">
        <v>154</v>
      </c>
      <c r="BM207" s="227" t="s">
        <v>272</v>
      </c>
    </row>
    <row r="208" spans="2:65" s="129" customFormat="1" ht="24" customHeight="1">
      <c r="B208" s="130"/>
      <c r="C208" s="217" t="s">
        <v>273</v>
      </c>
      <c r="D208" s="217" t="s">
        <v>131</v>
      </c>
      <c r="E208" s="218" t="s">
        <v>274</v>
      </c>
      <c r="F208" s="219" t="s">
        <v>275</v>
      </c>
      <c r="G208" s="220" t="s">
        <v>134</v>
      </c>
      <c r="H208" s="221">
        <v>65.221</v>
      </c>
      <c r="I208" s="85">
        <v>0</v>
      </c>
      <c r="J208" s="222">
        <f>ROUND(I208*H208,2)</f>
        <v>0</v>
      </c>
      <c r="K208" s="219" t="s">
        <v>135</v>
      </c>
      <c r="L208" s="130"/>
      <c r="M208" s="223" t="s">
        <v>1</v>
      </c>
      <c r="N208" s="224" t="s">
        <v>39</v>
      </c>
      <c r="O208" s="225">
        <v>0.053</v>
      </c>
      <c r="P208" s="225">
        <f>O208*H208</f>
        <v>3.456713</v>
      </c>
      <c r="Q208" s="225">
        <v>0.00013</v>
      </c>
      <c r="R208" s="225">
        <f>Q208*H208</f>
        <v>0.00847873</v>
      </c>
      <c r="S208" s="225">
        <v>0</v>
      </c>
      <c r="T208" s="226">
        <f>S208*H208</f>
        <v>0</v>
      </c>
      <c r="AR208" s="227" t="s">
        <v>154</v>
      </c>
      <c r="AT208" s="227" t="s">
        <v>131</v>
      </c>
      <c r="AU208" s="227" t="s">
        <v>83</v>
      </c>
      <c r="AY208" s="120" t="s">
        <v>128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20" t="s">
        <v>81</v>
      </c>
      <c r="BK208" s="183">
        <f>ROUND(I208*H208,2)</f>
        <v>0</v>
      </c>
      <c r="BL208" s="120" t="s">
        <v>154</v>
      </c>
      <c r="BM208" s="227" t="s">
        <v>276</v>
      </c>
    </row>
    <row r="209" spans="2:63" s="205" customFormat="1" ht="22.9" customHeight="1">
      <c r="B209" s="204"/>
      <c r="D209" s="206" t="s">
        <v>73</v>
      </c>
      <c r="E209" s="215" t="s">
        <v>277</v>
      </c>
      <c r="F209" s="215" t="s">
        <v>278</v>
      </c>
      <c r="J209" s="216">
        <f>BK209</f>
        <v>0</v>
      </c>
      <c r="L209" s="204"/>
      <c r="M209" s="209"/>
      <c r="N209" s="210"/>
      <c r="O209" s="210"/>
      <c r="P209" s="211">
        <f>SUM(P210:P213)</f>
        <v>0.04928</v>
      </c>
      <c r="Q209" s="210"/>
      <c r="R209" s="211">
        <f>SUM(R210:R213)</f>
        <v>0.0038447999999999998</v>
      </c>
      <c r="S209" s="210"/>
      <c r="T209" s="212">
        <f>SUM(T210:T213)</f>
        <v>0</v>
      </c>
      <c r="AR209" s="206" t="s">
        <v>83</v>
      </c>
      <c r="AT209" s="213" t="s">
        <v>73</v>
      </c>
      <c r="AU209" s="213" t="s">
        <v>81</v>
      </c>
      <c r="AY209" s="206" t="s">
        <v>128</v>
      </c>
      <c r="BK209" s="214">
        <f>SUM(BK210:BK213)</f>
        <v>0</v>
      </c>
    </row>
    <row r="210" spans="2:65" s="129" customFormat="1" ht="16.5" customHeight="1">
      <c r="B210" s="130"/>
      <c r="C210" s="217" t="s">
        <v>279</v>
      </c>
      <c r="D210" s="217" t="s">
        <v>131</v>
      </c>
      <c r="E210" s="218" t="s">
        <v>280</v>
      </c>
      <c r="F210" s="219" t="s">
        <v>281</v>
      </c>
      <c r="G210" s="220" t="s">
        <v>134</v>
      </c>
      <c r="H210" s="221">
        <v>0.16</v>
      </c>
      <c r="I210" s="85">
        <v>0</v>
      </c>
      <c r="J210" s="222">
        <f>ROUND(I210*H210,2)</f>
        <v>0</v>
      </c>
      <c r="K210" s="219" t="s">
        <v>135</v>
      </c>
      <c r="L210" s="130"/>
      <c r="M210" s="223" t="s">
        <v>1</v>
      </c>
      <c r="N210" s="224" t="s">
        <v>39</v>
      </c>
      <c r="O210" s="225">
        <v>0.308</v>
      </c>
      <c r="P210" s="225">
        <f>O210*H210</f>
        <v>0.04928</v>
      </c>
      <c r="Q210" s="225">
        <v>0.02403</v>
      </c>
      <c r="R210" s="225">
        <f>Q210*H210</f>
        <v>0.0038447999999999998</v>
      </c>
      <c r="S210" s="225">
        <v>0</v>
      </c>
      <c r="T210" s="226">
        <f>S210*H210</f>
        <v>0</v>
      </c>
      <c r="AR210" s="227" t="s">
        <v>154</v>
      </c>
      <c r="AT210" s="227" t="s">
        <v>131</v>
      </c>
      <c r="AU210" s="227" t="s">
        <v>83</v>
      </c>
      <c r="AY210" s="120" t="s">
        <v>128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20" t="s">
        <v>81</v>
      </c>
      <c r="BK210" s="183">
        <f>ROUND(I210*H210,2)</f>
        <v>0</v>
      </c>
      <c r="BL210" s="120" t="s">
        <v>154</v>
      </c>
      <c r="BM210" s="227" t="s">
        <v>282</v>
      </c>
    </row>
    <row r="211" spans="2:51" s="246" customFormat="1" ht="12">
      <c r="B211" s="245"/>
      <c r="D211" s="230" t="s">
        <v>138</v>
      </c>
      <c r="E211" s="247" t="s">
        <v>1</v>
      </c>
      <c r="F211" s="248" t="s">
        <v>163</v>
      </c>
      <c r="H211" s="247" t="s">
        <v>1</v>
      </c>
      <c r="L211" s="245"/>
      <c r="M211" s="249"/>
      <c r="N211" s="250"/>
      <c r="O211" s="250"/>
      <c r="P211" s="250"/>
      <c r="Q211" s="250"/>
      <c r="R211" s="250"/>
      <c r="S211" s="250"/>
      <c r="T211" s="251"/>
      <c r="AT211" s="247" t="s">
        <v>138</v>
      </c>
      <c r="AU211" s="247" t="s">
        <v>83</v>
      </c>
      <c r="AV211" s="246" t="s">
        <v>81</v>
      </c>
      <c r="AW211" s="246" t="s">
        <v>30</v>
      </c>
      <c r="AX211" s="246" t="s">
        <v>74</v>
      </c>
      <c r="AY211" s="247" t="s">
        <v>128</v>
      </c>
    </row>
    <row r="212" spans="2:51" s="229" customFormat="1" ht="12">
      <c r="B212" s="228"/>
      <c r="D212" s="230" t="s">
        <v>138</v>
      </c>
      <c r="E212" s="231" t="s">
        <v>1</v>
      </c>
      <c r="F212" s="232" t="s">
        <v>283</v>
      </c>
      <c r="H212" s="233">
        <v>0.16</v>
      </c>
      <c r="L212" s="228"/>
      <c r="M212" s="234"/>
      <c r="N212" s="235"/>
      <c r="O212" s="235"/>
      <c r="P212" s="235"/>
      <c r="Q212" s="235"/>
      <c r="R212" s="235"/>
      <c r="S212" s="235"/>
      <c r="T212" s="236"/>
      <c r="AT212" s="231" t="s">
        <v>138</v>
      </c>
      <c r="AU212" s="231" t="s">
        <v>83</v>
      </c>
      <c r="AV212" s="229" t="s">
        <v>83</v>
      </c>
      <c r="AW212" s="229" t="s">
        <v>30</v>
      </c>
      <c r="AX212" s="229" t="s">
        <v>74</v>
      </c>
      <c r="AY212" s="231" t="s">
        <v>128</v>
      </c>
    </row>
    <row r="213" spans="2:51" s="238" customFormat="1" ht="12">
      <c r="B213" s="237"/>
      <c r="D213" s="230" t="s">
        <v>138</v>
      </c>
      <c r="E213" s="239" t="s">
        <v>1</v>
      </c>
      <c r="F213" s="240" t="s">
        <v>140</v>
      </c>
      <c r="H213" s="241">
        <v>0.16</v>
      </c>
      <c r="L213" s="237"/>
      <c r="M213" s="242"/>
      <c r="N213" s="243"/>
      <c r="O213" s="243"/>
      <c r="P213" s="243"/>
      <c r="Q213" s="243"/>
      <c r="R213" s="243"/>
      <c r="S213" s="243"/>
      <c r="T213" s="244"/>
      <c r="AT213" s="239" t="s">
        <v>138</v>
      </c>
      <c r="AU213" s="239" t="s">
        <v>83</v>
      </c>
      <c r="AV213" s="238" t="s">
        <v>136</v>
      </c>
      <c r="AW213" s="238" t="s">
        <v>30</v>
      </c>
      <c r="AX213" s="238" t="s">
        <v>81</v>
      </c>
      <c r="AY213" s="239" t="s">
        <v>128</v>
      </c>
    </row>
    <row r="214" spans="2:63" s="205" customFormat="1" ht="25.9" customHeight="1">
      <c r="B214" s="204"/>
      <c r="D214" s="206" t="s">
        <v>73</v>
      </c>
      <c r="E214" s="207" t="s">
        <v>284</v>
      </c>
      <c r="F214" s="207" t="s">
        <v>285</v>
      </c>
      <c r="J214" s="208">
        <f>BK214</f>
        <v>0</v>
      </c>
      <c r="L214" s="204"/>
      <c r="M214" s="209"/>
      <c r="N214" s="210"/>
      <c r="O214" s="210"/>
      <c r="P214" s="211">
        <f>P215</f>
        <v>0</v>
      </c>
      <c r="Q214" s="210"/>
      <c r="R214" s="211">
        <f>R215</f>
        <v>0</v>
      </c>
      <c r="S214" s="210"/>
      <c r="T214" s="212">
        <f>T215</f>
        <v>0</v>
      </c>
      <c r="AR214" s="206" t="s">
        <v>145</v>
      </c>
      <c r="AT214" s="213" t="s">
        <v>73</v>
      </c>
      <c r="AU214" s="213" t="s">
        <v>74</v>
      </c>
      <c r="AY214" s="206" t="s">
        <v>128</v>
      </c>
      <c r="BK214" s="214">
        <f>BK215</f>
        <v>0</v>
      </c>
    </row>
    <row r="215" spans="2:63" s="205" customFormat="1" ht="22.9" customHeight="1">
      <c r="B215" s="204"/>
      <c r="D215" s="206" t="s">
        <v>73</v>
      </c>
      <c r="E215" s="215" t="s">
        <v>286</v>
      </c>
      <c r="F215" s="215" t="s">
        <v>287</v>
      </c>
      <c r="J215" s="216">
        <f>BK215</f>
        <v>0</v>
      </c>
      <c r="L215" s="204"/>
      <c r="M215" s="209"/>
      <c r="N215" s="210"/>
      <c r="O215" s="210"/>
      <c r="P215" s="211">
        <f>P216</f>
        <v>0</v>
      </c>
      <c r="Q215" s="210"/>
      <c r="R215" s="211">
        <f>R216</f>
        <v>0</v>
      </c>
      <c r="S215" s="210"/>
      <c r="T215" s="212">
        <f>T216</f>
        <v>0</v>
      </c>
      <c r="AR215" s="206" t="s">
        <v>145</v>
      </c>
      <c r="AT215" s="213" t="s">
        <v>73</v>
      </c>
      <c r="AU215" s="213" t="s">
        <v>81</v>
      </c>
      <c r="AY215" s="206" t="s">
        <v>128</v>
      </c>
      <c r="BK215" s="214">
        <f>BK216</f>
        <v>0</v>
      </c>
    </row>
    <row r="216" spans="2:65" s="129" customFormat="1" ht="16.5" customHeight="1">
      <c r="B216" s="130"/>
      <c r="C216" s="217" t="s">
        <v>288</v>
      </c>
      <c r="D216" s="217" t="s">
        <v>131</v>
      </c>
      <c r="E216" s="218" t="s">
        <v>289</v>
      </c>
      <c r="F216" s="219" t="s">
        <v>290</v>
      </c>
      <c r="G216" s="220" t="s">
        <v>214</v>
      </c>
      <c r="H216" s="221">
        <v>1</v>
      </c>
      <c r="I216" s="253">
        <f>SUM(MaR!F119)</f>
        <v>0</v>
      </c>
      <c r="J216" s="222">
        <f>ROUND(I216*H216,2)</f>
        <v>0</v>
      </c>
      <c r="K216" s="219" t="s">
        <v>1</v>
      </c>
      <c r="L216" s="130"/>
      <c r="M216" s="254" t="s">
        <v>1</v>
      </c>
      <c r="N216" s="255" t="s">
        <v>39</v>
      </c>
      <c r="O216" s="256">
        <v>0</v>
      </c>
      <c r="P216" s="256">
        <f>O216*H216</f>
        <v>0</v>
      </c>
      <c r="Q216" s="256">
        <v>0</v>
      </c>
      <c r="R216" s="256">
        <f>Q216*H216</f>
        <v>0</v>
      </c>
      <c r="S216" s="256">
        <v>0</v>
      </c>
      <c r="T216" s="257">
        <f>S216*H216</f>
        <v>0</v>
      </c>
      <c r="AR216" s="227" t="s">
        <v>291</v>
      </c>
      <c r="AT216" s="227" t="s">
        <v>131</v>
      </c>
      <c r="AU216" s="227" t="s">
        <v>83</v>
      </c>
      <c r="AY216" s="120" t="s">
        <v>128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20" t="s">
        <v>81</v>
      </c>
      <c r="BK216" s="183">
        <f>ROUND(I216*H216,2)</f>
        <v>0</v>
      </c>
      <c r="BL216" s="120" t="s">
        <v>291</v>
      </c>
      <c r="BM216" s="227" t="s">
        <v>292</v>
      </c>
    </row>
    <row r="217" spans="2:12" s="129" customFormat="1" ht="6.95" customHeight="1">
      <c r="B217" s="157"/>
      <c r="C217" s="158"/>
      <c r="D217" s="158"/>
      <c r="E217" s="158"/>
      <c r="F217" s="158"/>
      <c r="G217" s="158"/>
      <c r="H217" s="158"/>
      <c r="I217" s="158"/>
      <c r="J217" s="158"/>
      <c r="K217" s="158"/>
      <c r="L217" s="130"/>
    </row>
  </sheetData>
  <sheetProtection algorithmName="SHA-512" hashValue="oB9QGb6Tgbu78ZskYXNijLJpt8jYqyjT+In139UC+3wRQwZfIptPX+xC1ZaJUqZD4ncFH9U6qRTIjZnMjOTMJw==" saltValue="7XbjO280XosP5PhH6zLPNA==" spinCount="100000" sheet="1" objects="1" scenarios="1"/>
  <autoFilter ref="C135:K216"/>
  <mergeCells count="11">
    <mergeCell ref="E128:H128"/>
    <mergeCell ref="E7:H7"/>
    <mergeCell ref="E9:H9"/>
    <mergeCell ref="E18:H18"/>
    <mergeCell ref="E27:H27"/>
    <mergeCell ref="E85:H85"/>
    <mergeCell ref="L2:V2"/>
    <mergeCell ref="E87:H87"/>
    <mergeCell ref="D114:F114"/>
    <mergeCell ref="D115:F115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5"/>
  <sheetViews>
    <sheetView showGridLines="0" tabSelected="1" workbookViewId="0" topLeftCell="A98">
      <selection activeCell="F17" sqref="F17"/>
    </sheetView>
  </sheetViews>
  <sheetFormatPr defaultColWidth="10.57421875" defaultRowHeight="12" customHeight="1"/>
  <cols>
    <col min="1" max="1" width="3.8515625" style="112" customWidth="1"/>
    <col min="2" max="2" width="15.421875" style="113" customWidth="1"/>
    <col min="3" max="3" width="49.8515625" style="113" customWidth="1"/>
    <col min="4" max="4" width="5.421875" style="113" customWidth="1"/>
    <col min="5" max="5" width="11.28125" style="114" customWidth="1"/>
    <col min="6" max="6" width="13.28125" style="115" customWidth="1"/>
    <col min="7" max="7" width="17.8515625" style="115" customWidth="1"/>
    <col min="8" max="16384" width="10.421875" style="116" customWidth="1"/>
  </cols>
  <sheetData>
    <row r="1" spans="1:7" s="89" customFormat="1" ht="27.75" customHeight="1">
      <c r="A1" s="339" t="s">
        <v>650</v>
      </c>
      <c r="B1" s="339"/>
      <c r="C1" s="339"/>
      <c r="D1" s="339"/>
      <c r="E1" s="339"/>
      <c r="F1" s="339"/>
      <c r="G1" s="339"/>
    </row>
    <row r="2" spans="1:7" s="89" customFormat="1" ht="12.75" customHeight="1">
      <c r="A2" s="79" t="s">
        <v>649</v>
      </c>
      <c r="B2" s="79"/>
      <c r="C2" s="79"/>
      <c r="D2" s="79"/>
      <c r="E2" s="79"/>
      <c r="F2" s="79"/>
      <c r="G2" s="79"/>
    </row>
    <row r="3" spans="1:7" s="89" customFormat="1" ht="12.75" customHeight="1" thickBot="1">
      <c r="A3" s="79" t="s">
        <v>648</v>
      </c>
      <c r="B3" s="79"/>
      <c r="C3" s="79"/>
      <c r="D3" s="79"/>
      <c r="E3" s="79"/>
      <c r="F3" s="79"/>
      <c r="G3" s="79"/>
    </row>
    <row r="4" spans="1:7" s="89" customFormat="1" ht="13.5" customHeight="1" thickBot="1">
      <c r="A4" s="80"/>
      <c r="B4" s="79"/>
      <c r="C4" s="80"/>
      <c r="D4" s="79"/>
      <c r="E4" s="90" t="s">
        <v>799</v>
      </c>
      <c r="F4" s="91"/>
      <c r="G4" s="92"/>
    </row>
    <row r="5" spans="1:7" s="89" customFormat="1" ht="6.75" customHeight="1">
      <c r="A5" s="78"/>
      <c r="B5" s="76"/>
      <c r="C5" s="77"/>
      <c r="D5" s="76"/>
      <c r="E5" s="75"/>
      <c r="F5" s="74"/>
      <c r="G5" s="74"/>
    </row>
    <row r="6" spans="1:7" s="89" customFormat="1" ht="12.75" customHeight="1">
      <c r="A6" s="72" t="s">
        <v>647</v>
      </c>
      <c r="B6" s="72"/>
      <c r="C6" s="72"/>
      <c r="D6" s="72"/>
      <c r="E6" s="72"/>
      <c r="F6" s="72"/>
      <c r="G6" s="72"/>
    </row>
    <row r="7" spans="1:7" s="89" customFormat="1" ht="12.75" customHeight="1">
      <c r="A7" s="72" t="s">
        <v>646</v>
      </c>
      <c r="B7" s="72"/>
      <c r="C7" s="119"/>
      <c r="D7" s="72"/>
      <c r="E7" s="72"/>
      <c r="F7" s="72" t="s">
        <v>645</v>
      </c>
      <c r="G7" s="72"/>
    </row>
    <row r="8" spans="1:7" s="89" customFormat="1" ht="12.75" customHeight="1">
      <c r="A8" s="72" t="s">
        <v>644</v>
      </c>
      <c r="B8" s="73"/>
      <c r="C8" s="73"/>
      <c r="D8" s="73"/>
      <c r="E8" s="71"/>
      <c r="F8" s="72" t="s">
        <v>643</v>
      </c>
      <c r="G8" s="72"/>
    </row>
    <row r="9" spans="1:7" s="89" customFormat="1" ht="6.75" customHeight="1">
      <c r="A9" s="69"/>
      <c r="B9" s="69"/>
      <c r="C9" s="69"/>
      <c r="D9" s="69"/>
      <c r="E9" s="69"/>
      <c r="F9" s="69"/>
      <c r="G9" s="69"/>
    </row>
    <row r="10" spans="1:7" s="89" customFormat="1" ht="28.5" customHeight="1">
      <c r="A10" s="70" t="s">
        <v>642</v>
      </c>
      <c r="B10" s="70" t="s">
        <v>641</v>
      </c>
      <c r="C10" s="70" t="s">
        <v>56</v>
      </c>
      <c r="D10" s="70" t="s">
        <v>115</v>
      </c>
      <c r="E10" s="70" t="s">
        <v>640</v>
      </c>
      <c r="F10" s="70" t="s">
        <v>639</v>
      </c>
      <c r="G10" s="70" t="s">
        <v>638</v>
      </c>
    </row>
    <row r="11" spans="1:7" s="89" customFormat="1" ht="12.75" customHeight="1" hidden="1">
      <c r="A11" s="70" t="s">
        <v>81</v>
      </c>
      <c r="B11" s="70" t="s">
        <v>83</v>
      </c>
      <c r="C11" s="70" t="s">
        <v>145</v>
      </c>
      <c r="D11" s="70" t="s">
        <v>136</v>
      </c>
      <c r="E11" s="70" t="s">
        <v>156</v>
      </c>
      <c r="F11" s="70" t="s">
        <v>129</v>
      </c>
      <c r="G11" s="70" t="s">
        <v>165</v>
      </c>
    </row>
    <row r="12" spans="1:7" s="89" customFormat="1" ht="5.25" customHeight="1">
      <c r="A12" s="69"/>
      <c r="B12" s="69"/>
      <c r="C12" s="69"/>
      <c r="D12" s="69"/>
      <c r="E12" s="69"/>
      <c r="F12" s="69"/>
      <c r="G12" s="69"/>
    </row>
    <row r="13" spans="1:7" s="89" customFormat="1" ht="30.75" customHeight="1">
      <c r="A13" s="93"/>
      <c r="B13" s="94" t="s">
        <v>208</v>
      </c>
      <c r="C13" s="94" t="s">
        <v>637</v>
      </c>
      <c r="D13" s="94"/>
      <c r="E13" s="95"/>
      <c r="F13" s="96"/>
      <c r="G13" s="96">
        <f>SUM(G14+G25+G47+G66+G72+G76+G112+G142+G154+G181)</f>
        <v>0</v>
      </c>
    </row>
    <row r="14" spans="1:7" s="89" customFormat="1" ht="28.5" customHeight="1">
      <c r="A14" s="97"/>
      <c r="B14" s="98" t="s">
        <v>636</v>
      </c>
      <c r="C14" s="98" t="s">
        <v>635</v>
      </c>
      <c r="D14" s="98"/>
      <c r="E14" s="99"/>
      <c r="F14" s="100"/>
      <c r="G14" s="100">
        <f>SUM(G15:G24)</f>
        <v>0</v>
      </c>
    </row>
    <row r="15" spans="1:7" s="89" customFormat="1" ht="24" customHeight="1">
      <c r="A15" s="101">
        <v>1</v>
      </c>
      <c r="B15" s="102" t="s">
        <v>634</v>
      </c>
      <c r="C15" s="102" t="s">
        <v>633</v>
      </c>
      <c r="D15" s="102" t="s">
        <v>221</v>
      </c>
      <c r="E15" s="103">
        <v>30</v>
      </c>
      <c r="F15" s="87">
        <v>0</v>
      </c>
      <c r="G15" s="104">
        <f>E15*F15</f>
        <v>0</v>
      </c>
    </row>
    <row r="16" spans="1:7" s="89" customFormat="1" ht="24" customHeight="1">
      <c r="A16" s="101">
        <v>2</v>
      </c>
      <c r="B16" s="102" t="s">
        <v>632</v>
      </c>
      <c r="C16" s="102" t="s">
        <v>631</v>
      </c>
      <c r="D16" s="102" t="s">
        <v>221</v>
      </c>
      <c r="E16" s="103">
        <v>103</v>
      </c>
      <c r="F16" s="87">
        <v>0</v>
      </c>
      <c r="G16" s="104">
        <f aca="true" t="shared" si="0" ref="G16:G79">E16*F16</f>
        <v>0</v>
      </c>
    </row>
    <row r="17" spans="1:7" s="89" customFormat="1" ht="24" customHeight="1">
      <c r="A17" s="101">
        <v>3</v>
      </c>
      <c r="B17" s="102" t="s">
        <v>630</v>
      </c>
      <c r="C17" s="102" t="s">
        <v>629</v>
      </c>
      <c r="D17" s="102" t="s">
        <v>221</v>
      </c>
      <c r="E17" s="103">
        <v>12</v>
      </c>
      <c r="F17" s="87">
        <v>0</v>
      </c>
      <c r="G17" s="104">
        <f t="shared" si="0"/>
        <v>0</v>
      </c>
    </row>
    <row r="18" spans="1:7" s="89" customFormat="1" ht="24" customHeight="1">
      <c r="A18" s="105">
        <v>4</v>
      </c>
      <c r="B18" s="106" t="s">
        <v>628</v>
      </c>
      <c r="C18" s="106" t="s">
        <v>627</v>
      </c>
      <c r="D18" s="106" t="s">
        <v>221</v>
      </c>
      <c r="E18" s="107">
        <v>70</v>
      </c>
      <c r="F18" s="88">
        <v>0</v>
      </c>
      <c r="G18" s="104">
        <f t="shared" si="0"/>
        <v>0</v>
      </c>
    </row>
    <row r="19" spans="1:7" s="89" customFormat="1" ht="24" customHeight="1">
      <c r="A19" s="105">
        <v>5</v>
      </c>
      <c r="B19" s="106" t="s">
        <v>626</v>
      </c>
      <c r="C19" s="106" t="s">
        <v>625</v>
      </c>
      <c r="D19" s="106" t="s">
        <v>221</v>
      </c>
      <c r="E19" s="107">
        <v>8</v>
      </c>
      <c r="F19" s="88">
        <v>0</v>
      </c>
      <c r="G19" s="104">
        <f t="shared" si="0"/>
        <v>0</v>
      </c>
    </row>
    <row r="20" spans="1:7" s="89" customFormat="1" ht="24" customHeight="1">
      <c r="A20" s="105">
        <v>6</v>
      </c>
      <c r="B20" s="106" t="s">
        <v>624</v>
      </c>
      <c r="C20" s="106" t="s">
        <v>623</v>
      </c>
      <c r="D20" s="106" t="s">
        <v>221</v>
      </c>
      <c r="E20" s="107">
        <v>25</v>
      </c>
      <c r="F20" s="88">
        <v>0</v>
      </c>
      <c r="G20" s="104">
        <f t="shared" si="0"/>
        <v>0</v>
      </c>
    </row>
    <row r="21" spans="1:7" s="89" customFormat="1" ht="24" customHeight="1">
      <c r="A21" s="105">
        <v>7</v>
      </c>
      <c r="B21" s="106" t="s">
        <v>622</v>
      </c>
      <c r="C21" s="106" t="s">
        <v>621</v>
      </c>
      <c r="D21" s="106" t="s">
        <v>221</v>
      </c>
      <c r="E21" s="107">
        <v>12</v>
      </c>
      <c r="F21" s="88">
        <v>0</v>
      </c>
      <c r="G21" s="104">
        <f t="shared" si="0"/>
        <v>0</v>
      </c>
    </row>
    <row r="22" spans="1:7" s="89" customFormat="1" ht="13.5" customHeight="1">
      <c r="A22" s="101">
        <v>8</v>
      </c>
      <c r="B22" s="102" t="s">
        <v>620</v>
      </c>
      <c r="C22" s="102" t="s">
        <v>619</v>
      </c>
      <c r="D22" s="102" t="s">
        <v>221</v>
      </c>
      <c r="E22" s="103">
        <v>2</v>
      </c>
      <c r="F22" s="87">
        <v>0</v>
      </c>
      <c r="G22" s="104">
        <f>E22*F22</f>
        <v>0</v>
      </c>
    </row>
    <row r="23" spans="1:7" s="89" customFormat="1" ht="24" customHeight="1">
      <c r="A23" s="101">
        <v>9</v>
      </c>
      <c r="B23" s="102" t="s">
        <v>618</v>
      </c>
      <c r="C23" s="102" t="s">
        <v>617</v>
      </c>
      <c r="D23" s="102" t="s">
        <v>240</v>
      </c>
      <c r="E23" s="103">
        <v>419.138</v>
      </c>
      <c r="F23" s="87">
        <v>0</v>
      </c>
      <c r="G23" s="104">
        <f t="shared" si="0"/>
        <v>0</v>
      </c>
    </row>
    <row r="24" spans="1:7" s="89" customFormat="1" ht="24" customHeight="1">
      <c r="A24" s="101">
        <v>10</v>
      </c>
      <c r="B24" s="102" t="s">
        <v>616</v>
      </c>
      <c r="C24" s="102" t="s">
        <v>615</v>
      </c>
      <c r="D24" s="102" t="s">
        <v>240</v>
      </c>
      <c r="E24" s="103">
        <v>419.138</v>
      </c>
      <c r="F24" s="87">
        <v>0</v>
      </c>
      <c r="G24" s="104">
        <f t="shared" si="0"/>
        <v>0</v>
      </c>
    </row>
    <row r="25" spans="1:7" s="89" customFormat="1" ht="28.5" customHeight="1">
      <c r="A25" s="97"/>
      <c r="B25" s="98" t="s">
        <v>614</v>
      </c>
      <c r="C25" s="98" t="s">
        <v>613</v>
      </c>
      <c r="D25" s="98"/>
      <c r="E25" s="99"/>
      <c r="F25" s="100"/>
      <c r="G25" s="100">
        <f>SUM(G26:G46)</f>
        <v>0</v>
      </c>
    </row>
    <row r="26" spans="1:7" s="89" customFormat="1" ht="24" customHeight="1">
      <c r="A26" s="101">
        <v>11</v>
      </c>
      <c r="B26" s="102" t="s">
        <v>612</v>
      </c>
      <c r="C26" s="102" t="s">
        <v>611</v>
      </c>
      <c r="D26" s="102" t="s">
        <v>221</v>
      </c>
      <c r="E26" s="103">
        <v>10</v>
      </c>
      <c r="F26" s="87">
        <v>0</v>
      </c>
      <c r="G26" s="104">
        <f t="shared" si="0"/>
        <v>0</v>
      </c>
    </row>
    <row r="27" spans="1:7" s="89" customFormat="1" ht="24" customHeight="1">
      <c r="A27" s="101">
        <v>12</v>
      </c>
      <c r="B27" s="102" t="s">
        <v>610</v>
      </c>
      <c r="C27" s="102" t="s">
        <v>609</v>
      </c>
      <c r="D27" s="102" t="s">
        <v>221</v>
      </c>
      <c r="E27" s="103">
        <v>4</v>
      </c>
      <c r="F27" s="87">
        <v>0</v>
      </c>
      <c r="G27" s="104">
        <f t="shared" si="0"/>
        <v>0</v>
      </c>
    </row>
    <row r="28" spans="1:7" s="89" customFormat="1" ht="24" customHeight="1">
      <c r="A28" s="101">
        <v>13</v>
      </c>
      <c r="B28" s="102" t="s">
        <v>608</v>
      </c>
      <c r="C28" s="102" t="s">
        <v>607</v>
      </c>
      <c r="D28" s="102" t="s">
        <v>221</v>
      </c>
      <c r="E28" s="103">
        <v>4</v>
      </c>
      <c r="F28" s="87">
        <v>0</v>
      </c>
      <c r="G28" s="104">
        <f t="shared" si="0"/>
        <v>0</v>
      </c>
    </row>
    <row r="29" spans="1:7" s="89" customFormat="1" ht="24" customHeight="1">
      <c r="A29" s="101">
        <v>14</v>
      </c>
      <c r="B29" s="102" t="s">
        <v>606</v>
      </c>
      <c r="C29" s="102" t="s">
        <v>605</v>
      </c>
      <c r="D29" s="102" t="s">
        <v>221</v>
      </c>
      <c r="E29" s="103">
        <v>4</v>
      </c>
      <c r="F29" s="87">
        <v>0</v>
      </c>
      <c r="G29" s="104">
        <f t="shared" si="0"/>
        <v>0</v>
      </c>
    </row>
    <row r="30" spans="1:7" s="89" customFormat="1" ht="24" customHeight="1">
      <c r="A30" s="101">
        <v>15</v>
      </c>
      <c r="B30" s="102" t="s">
        <v>604</v>
      </c>
      <c r="C30" s="102" t="s">
        <v>603</v>
      </c>
      <c r="D30" s="102" t="s">
        <v>221</v>
      </c>
      <c r="E30" s="103">
        <v>14</v>
      </c>
      <c r="F30" s="87">
        <v>0</v>
      </c>
      <c r="G30" s="104">
        <f t="shared" si="0"/>
        <v>0</v>
      </c>
    </row>
    <row r="31" spans="1:7" s="89" customFormat="1" ht="24" customHeight="1">
      <c r="A31" s="101">
        <v>16</v>
      </c>
      <c r="B31" s="102" t="s">
        <v>602</v>
      </c>
      <c r="C31" s="102" t="s">
        <v>601</v>
      </c>
      <c r="D31" s="102" t="s">
        <v>221</v>
      </c>
      <c r="E31" s="103">
        <v>8</v>
      </c>
      <c r="F31" s="87">
        <v>0</v>
      </c>
      <c r="G31" s="104">
        <f t="shared" si="0"/>
        <v>0</v>
      </c>
    </row>
    <row r="32" spans="1:7" s="89" customFormat="1" ht="13.5" customHeight="1">
      <c r="A32" s="101">
        <v>17</v>
      </c>
      <c r="B32" s="102" t="s">
        <v>600</v>
      </c>
      <c r="C32" s="102" t="s">
        <v>599</v>
      </c>
      <c r="D32" s="102" t="s">
        <v>148</v>
      </c>
      <c r="E32" s="103">
        <v>2</v>
      </c>
      <c r="F32" s="87">
        <v>0</v>
      </c>
      <c r="G32" s="104">
        <f t="shared" si="0"/>
        <v>0</v>
      </c>
    </row>
    <row r="33" spans="1:7" s="89" customFormat="1" ht="24" customHeight="1">
      <c r="A33" s="101">
        <v>18</v>
      </c>
      <c r="B33" s="102" t="s">
        <v>598</v>
      </c>
      <c r="C33" s="102" t="s">
        <v>597</v>
      </c>
      <c r="D33" s="102" t="s">
        <v>148</v>
      </c>
      <c r="E33" s="103">
        <v>1</v>
      </c>
      <c r="F33" s="87">
        <v>0</v>
      </c>
      <c r="G33" s="104">
        <f t="shared" si="0"/>
        <v>0</v>
      </c>
    </row>
    <row r="34" spans="1:7" s="89" customFormat="1" ht="13.5" customHeight="1">
      <c r="A34" s="101">
        <v>19</v>
      </c>
      <c r="B34" s="102" t="s">
        <v>596</v>
      </c>
      <c r="C34" s="102" t="s">
        <v>595</v>
      </c>
      <c r="D34" s="102" t="s">
        <v>148</v>
      </c>
      <c r="E34" s="103">
        <v>1</v>
      </c>
      <c r="F34" s="87">
        <v>0</v>
      </c>
      <c r="G34" s="104">
        <f t="shared" si="0"/>
        <v>0</v>
      </c>
    </row>
    <row r="35" spans="1:7" s="89" customFormat="1" ht="24" customHeight="1">
      <c r="A35" s="101">
        <v>20</v>
      </c>
      <c r="B35" s="102" t="s">
        <v>594</v>
      </c>
      <c r="C35" s="102" t="s">
        <v>593</v>
      </c>
      <c r="D35" s="102" t="s">
        <v>148</v>
      </c>
      <c r="E35" s="103">
        <v>1</v>
      </c>
      <c r="F35" s="87">
        <v>0</v>
      </c>
      <c r="G35" s="104">
        <f t="shared" si="0"/>
        <v>0</v>
      </c>
    </row>
    <row r="36" spans="1:7" s="89" customFormat="1" ht="13.5" customHeight="1">
      <c r="A36" s="101">
        <v>21</v>
      </c>
      <c r="B36" s="102" t="s">
        <v>592</v>
      </c>
      <c r="C36" s="102" t="s">
        <v>591</v>
      </c>
      <c r="D36" s="102" t="s">
        <v>148</v>
      </c>
      <c r="E36" s="103">
        <v>8</v>
      </c>
      <c r="F36" s="87">
        <v>0</v>
      </c>
      <c r="G36" s="104">
        <f t="shared" si="0"/>
        <v>0</v>
      </c>
    </row>
    <row r="37" spans="1:7" s="89" customFormat="1" ht="13.5" customHeight="1">
      <c r="A37" s="101">
        <v>22</v>
      </c>
      <c r="B37" s="102" t="s">
        <v>590</v>
      </c>
      <c r="C37" s="102" t="s">
        <v>589</v>
      </c>
      <c r="D37" s="102" t="s">
        <v>148</v>
      </c>
      <c r="E37" s="103">
        <v>1</v>
      </c>
      <c r="F37" s="87">
        <v>0</v>
      </c>
      <c r="G37" s="104">
        <f t="shared" si="0"/>
        <v>0</v>
      </c>
    </row>
    <row r="38" spans="1:7" s="89" customFormat="1" ht="24" customHeight="1">
      <c r="A38" s="101">
        <v>23</v>
      </c>
      <c r="B38" s="102" t="s">
        <v>588</v>
      </c>
      <c r="C38" s="102" t="s">
        <v>587</v>
      </c>
      <c r="D38" s="102" t="s">
        <v>148</v>
      </c>
      <c r="E38" s="103">
        <v>1</v>
      </c>
      <c r="F38" s="87">
        <v>0</v>
      </c>
      <c r="G38" s="104">
        <f t="shared" si="0"/>
        <v>0</v>
      </c>
    </row>
    <row r="39" spans="1:7" s="89" customFormat="1" ht="24" customHeight="1">
      <c r="A39" s="101">
        <v>24</v>
      </c>
      <c r="B39" s="102" t="s">
        <v>586</v>
      </c>
      <c r="C39" s="102" t="s">
        <v>585</v>
      </c>
      <c r="D39" s="102" t="s">
        <v>148</v>
      </c>
      <c r="E39" s="103">
        <v>1</v>
      </c>
      <c r="F39" s="87">
        <v>0</v>
      </c>
      <c r="G39" s="104">
        <f t="shared" si="0"/>
        <v>0</v>
      </c>
    </row>
    <row r="40" spans="1:7" s="89" customFormat="1" ht="13.5" customHeight="1">
      <c r="A40" s="101">
        <v>25</v>
      </c>
      <c r="B40" s="102" t="s">
        <v>584</v>
      </c>
      <c r="C40" s="102" t="s">
        <v>583</v>
      </c>
      <c r="D40" s="102" t="s">
        <v>148</v>
      </c>
      <c r="E40" s="103">
        <v>1</v>
      </c>
      <c r="F40" s="87">
        <v>0</v>
      </c>
      <c r="G40" s="104">
        <f t="shared" si="0"/>
        <v>0</v>
      </c>
    </row>
    <row r="41" spans="1:7" s="89" customFormat="1" ht="24" customHeight="1">
      <c r="A41" s="101">
        <v>26</v>
      </c>
      <c r="B41" s="102" t="s">
        <v>582</v>
      </c>
      <c r="C41" s="102" t="s">
        <v>581</v>
      </c>
      <c r="D41" s="102" t="s">
        <v>148</v>
      </c>
      <c r="E41" s="103">
        <v>1</v>
      </c>
      <c r="F41" s="87">
        <v>0</v>
      </c>
      <c r="G41" s="104">
        <f t="shared" si="0"/>
        <v>0</v>
      </c>
    </row>
    <row r="42" spans="1:7" s="89" customFormat="1" ht="13.5" customHeight="1">
      <c r="A42" s="101">
        <v>27</v>
      </c>
      <c r="B42" s="102" t="s">
        <v>580</v>
      </c>
      <c r="C42" s="102" t="s">
        <v>579</v>
      </c>
      <c r="D42" s="102" t="s">
        <v>148</v>
      </c>
      <c r="E42" s="103">
        <v>1</v>
      </c>
      <c r="F42" s="87">
        <v>0</v>
      </c>
      <c r="G42" s="104">
        <f t="shared" si="0"/>
        <v>0</v>
      </c>
    </row>
    <row r="43" spans="1:7" s="89" customFormat="1" ht="13.5" customHeight="1">
      <c r="A43" s="101">
        <v>28</v>
      </c>
      <c r="B43" s="102" t="s">
        <v>578</v>
      </c>
      <c r="C43" s="102" t="s">
        <v>577</v>
      </c>
      <c r="D43" s="102" t="s">
        <v>221</v>
      </c>
      <c r="E43" s="103">
        <v>22</v>
      </c>
      <c r="F43" s="87">
        <v>0</v>
      </c>
      <c r="G43" s="104">
        <f t="shared" si="0"/>
        <v>0</v>
      </c>
    </row>
    <row r="44" spans="1:7" s="89" customFormat="1" ht="13.5" customHeight="1">
      <c r="A44" s="101">
        <v>29</v>
      </c>
      <c r="B44" s="102" t="s">
        <v>576</v>
      </c>
      <c r="C44" s="102" t="s">
        <v>575</v>
      </c>
      <c r="D44" s="102" t="s">
        <v>221</v>
      </c>
      <c r="E44" s="103">
        <v>22</v>
      </c>
      <c r="F44" s="87">
        <v>0</v>
      </c>
      <c r="G44" s="104">
        <f t="shared" si="0"/>
        <v>0</v>
      </c>
    </row>
    <row r="45" spans="1:7" s="89" customFormat="1" ht="24" customHeight="1">
      <c r="A45" s="101">
        <v>30</v>
      </c>
      <c r="B45" s="102" t="s">
        <v>574</v>
      </c>
      <c r="C45" s="102" t="s">
        <v>573</v>
      </c>
      <c r="D45" s="102" t="s">
        <v>240</v>
      </c>
      <c r="E45" s="103">
        <v>215.492</v>
      </c>
      <c r="F45" s="87">
        <v>0</v>
      </c>
      <c r="G45" s="104">
        <f t="shared" si="0"/>
        <v>0</v>
      </c>
    </row>
    <row r="46" spans="1:7" s="89" customFormat="1" ht="24" customHeight="1">
      <c r="A46" s="101">
        <v>31</v>
      </c>
      <c r="B46" s="102" t="s">
        <v>572</v>
      </c>
      <c r="C46" s="102" t="s">
        <v>571</v>
      </c>
      <c r="D46" s="102" t="s">
        <v>240</v>
      </c>
      <c r="E46" s="103">
        <v>215.492</v>
      </c>
      <c r="F46" s="87">
        <v>0</v>
      </c>
      <c r="G46" s="104">
        <f t="shared" si="0"/>
        <v>0</v>
      </c>
    </row>
    <row r="47" spans="1:7" s="89" customFormat="1" ht="28.5" customHeight="1">
      <c r="A47" s="97"/>
      <c r="B47" s="98" t="s">
        <v>570</v>
      </c>
      <c r="C47" s="98" t="s">
        <v>569</v>
      </c>
      <c r="D47" s="98"/>
      <c r="E47" s="99"/>
      <c r="F47" s="100"/>
      <c r="G47" s="100">
        <f>SUM(G48:G65)</f>
        <v>0</v>
      </c>
    </row>
    <row r="48" spans="1:7" s="89" customFormat="1" ht="24" customHeight="1">
      <c r="A48" s="101">
        <v>32</v>
      </c>
      <c r="B48" s="102" t="s">
        <v>568</v>
      </c>
      <c r="C48" s="102" t="s">
        <v>567</v>
      </c>
      <c r="D48" s="102" t="s">
        <v>221</v>
      </c>
      <c r="E48" s="103">
        <v>6</v>
      </c>
      <c r="F48" s="87">
        <v>0</v>
      </c>
      <c r="G48" s="104">
        <f t="shared" si="0"/>
        <v>0</v>
      </c>
    </row>
    <row r="49" spans="1:7" s="89" customFormat="1" ht="24" customHeight="1">
      <c r="A49" s="101">
        <v>33</v>
      </c>
      <c r="B49" s="102" t="s">
        <v>566</v>
      </c>
      <c r="C49" s="102" t="s">
        <v>565</v>
      </c>
      <c r="D49" s="102" t="s">
        <v>221</v>
      </c>
      <c r="E49" s="103">
        <v>6</v>
      </c>
      <c r="F49" s="87">
        <v>0</v>
      </c>
      <c r="G49" s="104">
        <f t="shared" si="0"/>
        <v>0</v>
      </c>
    </row>
    <row r="50" spans="1:7" s="89" customFormat="1" ht="24" customHeight="1">
      <c r="A50" s="101">
        <v>34</v>
      </c>
      <c r="B50" s="102" t="s">
        <v>564</v>
      </c>
      <c r="C50" s="102" t="s">
        <v>563</v>
      </c>
      <c r="D50" s="102" t="s">
        <v>221</v>
      </c>
      <c r="E50" s="103">
        <v>10</v>
      </c>
      <c r="F50" s="87">
        <v>0</v>
      </c>
      <c r="G50" s="104">
        <f t="shared" si="0"/>
        <v>0</v>
      </c>
    </row>
    <row r="51" spans="1:7" s="89" customFormat="1" ht="24" customHeight="1">
      <c r="A51" s="101">
        <v>35</v>
      </c>
      <c r="B51" s="102" t="s">
        <v>562</v>
      </c>
      <c r="C51" s="102" t="s">
        <v>561</v>
      </c>
      <c r="D51" s="102" t="s">
        <v>383</v>
      </c>
      <c r="E51" s="103">
        <v>2</v>
      </c>
      <c r="F51" s="87">
        <v>0</v>
      </c>
      <c r="G51" s="104">
        <f t="shared" si="0"/>
        <v>0</v>
      </c>
    </row>
    <row r="52" spans="1:7" s="89" customFormat="1" ht="13.5" customHeight="1">
      <c r="A52" s="101">
        <v>36</v>
      </c>
      <c r="B52" s="102" t="s">
        <v>560</v>
      </c>
      <c r="C52" s="102" t="s">
        <v>559</v>
      </c>
      <c r="D52" s="102" t="s">
        <v>148</v>
      </c>
      <c r="E52" s="103">
        <v>2</v>
      </c>
      <c r="F52" s="87">
        <v>0</v>
      </c>
      <c r="G52" s="104">
        <f t="shared" si="0"/>
        <v>0</v>
      </c>
    </row>
    <row r="53" spans="1:7" s="89" customFormat="1" ht="13.5" customHeight="1">
      <c r="A53" s="101">
        <v>37</v>
      </c>
      <c r="B53" s="102" t="s">
        <v>558</v>
      </c>
      <c r="C53" s="102" t="s">
        <v>557</v>
      </c>
      <c r="D53" s="102" t="s">
        <v>148</v>
      </c>
      <c r="E53" s="103">
        <v>2</v>
      </c>
      <c r="F53" s="87">
        <v>0</v>
      </c>
      <c r="G53" s="104">
        <f t="shared" si="0"/>
        <v>0</v>
      </c>
    </row>
    <row r="54" spans="1:7" s="89" customFormat="1" ht="24" customHeight="1">
      <c r="A54" s="101">
        <v>38</v>
      </c>
      <c r="B54" s="102" t="s">
        <v>556</v>
      </c>
      <c r="C54" s="102" t="s">
        <v>555</v>
      </c>
      <c r="D54" s="102" t="s">
        <v>383</v>
      </c>
      <c r="E54" s="103">
        <v>1</v>
      </c>
      <c r="F54" s="87">
        <v>0</v>
      </c>
      <c r="G54" s="104">
        <f t="shared" si="0"/>
        <v>0</v>
      </c>
    </row>
    <row r="55" spans="1:7" s="89" customFormat="1" ht="24" customHeight="1">
      <c r="A55" s="101">
        <v>39</v>
      </c>
      <c r="B55" s="102" t="s">
        <v>554</v>
      </c>
      <c r="C55" s="102" t="s">
        <v>553</v>
      </c>
      <c r="D55" s="102" t="s">
        <v>383</v>
      </c>
      <c r="E55" s="103">
        <v>1</v>
      </c>
      <c r="F55" s="87">
        <v>0</v>
      </c>
      <c r="G55" s="104">
        <f t="shared" si="0"/>
        <v>0</v>
      </c>
    </row>
    <row r="56" spans="1:7" s="89" customFormat="1" ht="24" customHeight="1">
      <c r="A56" s="101">
        <v>40</v>
      </c>
      <c r="B56" s="102" t="s">
        <v>552</v>
      </c>
      <c r="C56" s="102" t="s">
        <v>551</v>
      </c>
      <c r="D56" s="102" t="s">
        <v>383</v>
      </c>
      <c r="E56" s="103">
        <v>1</v>
      </c>
      <c r="F56" s="87">
        <v>0</v>
      </c>
      <c r="G56" s="104">
        <f t="shared" si="0"/>
        <v>0</v>
      </c>
    </row>
    <row r="57" spans="1:7" s="89" customFormat="1" ht="13.5" customHeight="1">
      <c r="A57" s="101">
        <v>41</v>
      </c>
      <c r="B57" s="102" t="s">
        <v>550</v>
      </c>
      <c r="C57" s="102" t="s">
        <v>549</v>
      </c>
      <c r="D57" s="102" t="s">
        <v>148</v>
      </c>
      <c r="E57" s="103">
        <v>2</v>
      </c>
      <c r="F57" s="87">
        <v>0</v>
      </c>
      <c r="G57" s="104">
        <f t="shared" si="0"/>
        <v>0</v>
      </c>
    </row>
    <row r="58" spans="1:7" s="89" customFormat="1" ht="24" customHeight="1">
      <c r="A58" s="101">
        <v>42</v>
      </c>
      <c r="B58" s="102" t="s">
        <v>548</v>
      </c>
      <c r="C58" s="102" t="s">
        <v>547</v>
      </c>
      <c r="D58" s="102" t="s">
        <v>148</v>
      </c>
      <c r="E58" s="103">
        <v>4</v>
      </c>
      <c r="F58" s="87">
        <v>0</v>
      </c>
      <c r="G58" s="104">
        <f t="shared" si="0"/>
        <v>0</v>
      </c>
    </row>
    <row r="59" spans="1:7" s="89" customFormat="1" ht="24" customHeight="1">
      <c r="A59" s="101">
        <v>43</v>
      </c>
      <c r="B59" s="102" t="s">
        <v>546</v>
      </c>
      <c r="C59" s="102" t="s">
        <v>545</v>
      </c>
      <c r="D59" s="102" t="s">
        <v>148</v>
      </c>
      <c r="E59" s="103">
        <v>2</v>
      </c>
      <c r="F59" s="87">
        <v>0</v>
      </c>
      <c r="G59" s="104">
        <f t="shared" si="0"/>
        <v>0</v>
      </c>
    </row>
    <row r="60" spans="1:7" s="89" customFormat="1" ht="24" customHeight="1">
      <c r="A60" s="101">
        <v>44</v>
      </c>
      <c r="B60" s="102" t="s">
        <v>544</v>
      </c>
      <c r="C60" s="102" t="s">
        <v>543</v>
      </c>
      <c r="D60" s="102" t="s">
        <v>148</v>
      </c>
      <c r="E60" s="103">
        <v>1</v>
      </c>
      <c r="F60" s="87">
        <v>0</v>
      </c>
      <c r="G60" s="104">
        <f t="shared" si="0"/>
        <v>0</v>
      </c>
    </row>
    <row r="61" spans="1:7" s="89" customFormat="1" ht="13.5" customHeight="1">
      <c r="A61" s="101">
        <v>45</v>
      </c>
      <c r="B61" s="102" t="s">
        <v>542</v>
      </c>
      <c r="C61" s="102" t="s">
        <v>541</v>
      </c>
      <c r="D61" s="102" t="s">
        <v>148</v>
      </c>
      <c r="E61" s="103">
        <v>2</v>
      </c>
      <c r="F61" s="87">
        <v>0</v>
      </c>
      <c r="G61" s="104">
        <f t="shared" si="0"/>
        <v>0</v>
      </c>
    </row>
    <row r="62" spans="1:7" s="89" customFormat="1" ht="13.5" customHeight="1">
      <c r="A62" s="101">
        <v>46</v>
      </c>
      <c r="B62" s="102" t="s">
        <v>540</v>
      </c>
      <c r="C62" s="102" t="s">
        <v>539</v>
      </c>
      <c r="D62" s="102" t="s">
        <v>148</v>
      </c>
      <c r="E62" s="103">
        <v>2</v>
      </c>
      <c r="F62" s="87">
        <v>0</v>
      </c>
      <c r="G62" s="104">
        <f t="shared" si="0"/>
        <v>0</v>
      </c>
    </row>
    <row r="63" spans="1:7" s="89" customFormat="1" ht="13.5" customHeight="1">
      <c r="A63" s="101">
        <v>47</v>
      </c>
      <c r="B63" s="102" t="s">
        <v>538</v>
      </c>
      <c r="C63" s="102" t="s">
        <v>537</v>
      </c>
      <c r="D63" s="102" t="s">
        <v>148</v>
      </c>
      <c r="E63" s="103">
        <v>1</v>
      </c>
      <c r="F63" s="87">
        <v>0</v>
      </c>
      <c r="G63" s="104">
        <f t="shared" si="0"/>
        <v>0</v>
      </c>
    </row>
    <row r="64" spans="1:7" s="89" customFormat="1" ht="24" customHeight="1">
      <c r="A64" s="101">
        <v>48</v>
      </c>
      <c r="B64" s="102" t="s">
        <v>536</v>
      </c>
      <c r="C64" s="102" t="s">
        <v>535</v>
      </c>
      <c r="D64" s="102" t="s">
        <v>240</v>
      </c>
      <c r="E64" s="103">
        <v>599.48</v>
      </c>
      <c r="F64" s="87">
        <v>0</v>
      </c>
      <c r="G64" s="104">
        <f t="shared" si="0"/>
        <v>0</v>
      </c>
    </row>
    <row r="65" spans="1:7" s="89" customFormat="1" ht="24" customHeight="1">
      <c r="A65" s="101">
        <v>49</v>
      </c>
      <c r="B65" s="102" t="s">
        <v>534</v>
      </c>
      <c r="C65" s="102" t="s">
        <v>533</v>
      </c>
      <c r="D65" s="102" t="s">
        <v>240</v>
      </c>
      <c r="E65" s="103">
        <v>599.48</v>
      </c>
      <c r="F65" s="87">
        <v>0</v>
      </c>
      <c r="G65" s="104">
        <f t="shared" si="0"/>
        <v>0</v>
      </c>
    </row>
    <row r="66" spans="1:7" s="89" customFormat="1" ht="28.5" customHeight="1">
      <c r="A66" s="97"/>
      <c r="B66" s="98" t="s">
        <v>532</v>
      </c>
      <c r="C66" s="98" t="s">
        <v>531</v>
      </c>
      <c r="D66" s="98"/>
      <c r="E66" s="99"/>
      <c r="F66" s="100"/>
      <c r="G66" s="100">
        <f>SUM(G67:G71)</f>
        <v>0</v>
      </c>
    </row>
    <row r="67" spans="1:7" s="89" customFormat="1" ht="24" customHeight="1">
      <c r="A67" s="101">
        <v>50</v>
      </c>
      <c r="B67" s="102" t="s">
        <v>530</v>
      </c>
      <c r="C67" s="102" t="s">
        <v>529</v>
      </c>
      <c r="D67" s="102" t="s">
        <v>383</v>
      </c>
      <c r="E67" s="103">
        <v>1</v>
      </c>
      <c r="F67" s="87">
        <v>0</v>
      </c>
      <c r="G67" s="104">
        <f t="shared" si="0"/>
        <v>0</v>
      </c>
    </row>
    <row r="68" spans="1:7" s="89" customFormat="1" ht="24" customHeight="1">
      <c r="A68" s="101">
        <v>51</v>
      </c>
      <c r="B68" s="102" t="s">
        <v>528</v>
      </c>
      <c r="C68" s="102" t="s">
        <v>527</v>
      </c>
      <c r="D68" s="102" t="s">
        <v>383</v>
      </c>
      <c r="E68" s="103">
        <v>1</v>
      </c>
      <c r="F68" s="87">
        <v>0</v>
      </c>
      <c r="G68" s="104">
        <f t="shared" si="0"/>
        <v>0</v>
      </c>
    </row>
    <row r="69" spans="1:7" s="89" customFormat="1" ht="24" customHeight="1">
      <c r="A69" s="101">
        <v>52</v>
      </c>
      <c r="B69" s="102" t="s">
        <v>526</v>
      </c>
      <c r="C69" s="102" t="s">
        <v>525</v>
      </c>
      <c r="D69" s="102" t="s">
        <v>383</v>
      </c>
      <c r="E69" s="103">
        <v>1</v>
      </c>
      <c r="F69" s="87">
        <v>0</v>
      </c>
      <c r="G69" s="104">
        <f t="shared" si="0"/>
        <v>0</v>
      </c>
    </row>
    <row r="70" spans="1:7" s="89" customFormat="1" ht="24" customHeight="1">
      <c r="A70" s="101">
        <v>53</v>
      </c>
      <c r="B70" s="102" t="s">
        <v>524</v>
      </c>
      <c r="C70" s="102" t="s">
        <v>523</v>
      </c>
      <c r="D70" s="102" t="s">
        <v>240</v>
      </c>
      <c r="E70" s="103">
        <v>30.63</v>
      </c>
      <c r="F70" s="87">
        <v>0</v>
      </c>
      <c r="G70" s="104">
        <f t="shared" si="0"/>
        <v>0</v>
      </c>
    </row>
    <row r="71" spans="1:7" s="89" customFormat="1" ht="24" customHeight="1">
      <c r="A71" s="101">
        <v>54</v>
      </c>
      <c r="B71" s="102" t="s">
        <v>522</v>
      </c>
      <c r="C71" s="102" t="s">
        <v>521</v>
      </c>
      <c r="D71" s="102" t="s">
        <v>240</v>
      </c>
      <c r="E71" s="103">
        <v>30.63</v>
      </c>
      <c r="F71" s="87">
        <v>0</v>
      </c>
      <c r="G71" s="104">
        <f t="shared" si="0"/>
        <v>0</v>
      </c>
    </row>
    <row r="72" spans="1:7" s="89" customFormat="1" ht="28.5" customHeight="1">
      <c r="A72" s="97"/>
      <c r="B72" s="98" t="s">
        <v>520</v>
      </c>
      <c r="C72" s="98" t="s">
        <v>519</v>
      </c>
      <c r="D72" s="98"/>
      <c r="E72" s="99"/>
      <c r="F72" s="100"/>
      <c r="G72" s="100">
        <f>SUM(G73:G75)</f>
        <v>0</v>
      </c>
    </row>
    <row r="73" spans="1:7" s="89" customFormat="1" ht="24" customHeight="1">
      <c r="A73" s="101">
        <v>55</v>
      </c>
      <c r="B73" s="102" t="s">
        <v>518</v>
      </c>
      <c r="C73" s="102" t="s">
        <v>517</v>
      </c>
      <c r="D73" s="102" t="s">
        <v>383</v>
      </c>
      <c r="E73" s="103">
        <v>1</v>
      </c>
      <c r="F73" s="87">
        <v>0</v>
      </c>
      <c r="G73" s="104">
        <f t="shared" si="0"/>
        <v>0</v>
      </c>
    </row>
    <row r="74" spans="1:7" s="89" customFormat="1" ht="24" customHeight="1">
      <c r="A74" s="101">
        <v>56</v>
      </c>
      <c r="B74" s="102" t="s">
        <v>516</v>
      </c>
      <c r="C74" s="102" t="s">
        <v>515</v>
      </c>
      <c r="D74" s="102" t="s">
        <v>240</v>
      </c>
      <c r="E74" s="103">
        <v>2.96</v>
      </c>
      <c r="F74" s="87">
        <v>0</v>
      </c>
      <c r="G74" s="104">
        <f t="shared" si="0"/>
        <v>0</v>
      </c>
    </row>
    <row r="75" spans="1:7" s="89" customFormat="1" ht="24" customHeight="1">
      <c r="A75" s="101">
        <v>57</v>
      </c>
      <c r="B75" s="102" t="s">
        <v>514</v>
      </c>
      <c r="C75" s="102" t="s">
        <v>513</v>
      </c>
      <c r="D75" s="102" t="s">
        <v>240</v>
      </c>
      <c r="E75" s="103">
        <v>2.96</v>
      </c>
      <c r="F75" s="87">
        <v>0</v>
      </c>
      <c r="G75" s="104">
        <f t="shared" si="0"/>
        <v>0</v>
      </c>
    </row>
    <row r="76" spans="1:7" s="89" customFormat="1" ht="28.5" customHeight="1">
      <c r="A76" s="97"/>
      <c r="B76" s="98" t="s">
        <v>512</v>
      </c>
      <c r="C76" s="98" t="s">
        <v>511</v>
      </c>
      <c r="D76" s="98"/>
      <c r="E76" s="99"/>
      <c r="F76" s="100"/>
      <c r="G76" s="100">
        <f>SUM(G77:G111)</f>
        <v>0</v>
      </c>
    </row>
    <row r="77" spans="1:7" s="89" customFormat="1" ht="13.5" customHeight="1">
      <c r="A77" s="101">
        <v>58</v>
      </c>
      <c r="B77" s="102" t="s">
        <v>510</v>
      </c>
      <c r="C77" s="102" t="s">
        <v>509</v>
      </c>
      <c r="D77" s="102" t="s">
        <v>148</v>
      </c>
      <c r="E77" s="103">
        <v>2</v>
      </c>
      <c r="F77" s="87">
        <v>0</v>
      </c>
      <c r="G77" s="104">
        <f t="shared" si="0"/>
        <v>0</v>
      </c>
    </row>
    <row r="78" spans="1:7" s="89" customFormat="1" ht="24" customHeight="1">
      <c r="A78" s="101">
        <v>59</v>
      </c>
      <c r="B78" s="102" t="s">
        <v>508</v>
      </c>
      <c r="C78" s="102" t="s">
        <v>507</v>
      </c>
      <c r="D78" s="102" t="s">
        <v>383</v>
      </c>
      <c r="E78" s="103">
        <v>2</v>
      </c>
      <c r="F78" s="87">
        <v>0</v>
      </c>
      <c r="G78" s="104">
        <f t="shared" si="0"/>
        <v>0</v>
      </c>
    </row>
    <row r="79" spans="1:7" s="89" customFormat="1" ht="34.5" customHeight="1">
      <c r="A79" s="101">
        <v>60</v>
      </c>
      <c r="B79" s="102" t="s">
        <v>506</v>
      </c>
      <c r="C79" s="102" t="s">
        <v>505</v>
      </c>
      <c r="D79" s="102" t="s">
        <v>383</v>
      </c>
      <c r="E79" s="103">
        <v>2</v>
      </c>
      <c r="F79" s="87">
        <v>0</v>
      </c>
      <c r="G79" s="104">
        <f t="shared" si="0"/>
        <v>0</v>
      </c>
    </row>
    <row r="80" spans="1:7" s="89" customFormat="1" ht="24" customHeight="1">
      <c r="A80" s="101">
        <v>61</v>
      </c>
      <c r="B80" s="102" t="s">
        <v>504</v>
      </c>
      <c r="C80" s="102" t="s">
        <v>503</v>
      </c>
      <c r="D80" s="102" t="s">
        <v>383</v>
      </c>
      <c r="E80" s="103">
        <v>1</v>
      </c>
      <c r="F80" s="87">
        <v>0</v>
      </c>
      <c r="G80" s="104">
        <f aca="true" t="shared" si="1" ref="G80:G143">E80*F80</f>
        <v>0</v>
      </c>
    </row>
    <row r="81" spans="1:7" s="89" customFormat="1" ht="24" customHeight="1">
      <c r="A81" s="101">
        <v>62</v>
      </c>
      <c r="B81" s="102" t="s">
        <v>502</v>
      </c>
      <c r="C81" s="102" t="s">
        <v>501</v>
      </c>
      <c r="D81" s="102" t="s">
        <v>383</v>
      </c>
      <c r="E81" s="103">
        <v>2</v>
      </c>
      <c r="F81" s="87">
        <v>0</v>
      </c>
      <c r="G81" s="104">
        <f t="shared" si="1"/>
        <v>0</v>
      </c>
    </row>
    <row r="82" spans="1:7" s="89" customFormat="1" ht="24" customHeight="1">
      <c r="A82" s="101">
        <v>63</v>
      </c>
      <c r="B82" s="102" t="s">
        <v>500</v>
      </c>
      <c r="C82" s="102" t="s">
        <v>499</v>
      </c>
      <c r="D82" s="102" t="s">
        <v>383</v>
      </c>
      <c r="E82" s="103">
        <v>2</v>
      </c>
      <c r="F82" s="87">
        <v>0</v>
      </c>
      <c r="G82" s="104">
        <f t="shared" si="1"/>
        <v>0</v>
      </c>
    </row>
    <row r="83" spans="1:7" s="89" customFormat="1" ht="24" customHeight="1">
      <c r="A83" s="101">
        <v>64</v>
      </c>
      <c r="B83" s="102" t="s">
        <v>498</v>
      </c>
      <c r="C83" s="102" t="s">
        <v>497</v>
      </c>
      <c r="D83" s="102" t="s">
        <v>383</v>
      </c>
      <c r="E83" s="103">
        <v>2</v>
      </c>
      <c r="F83" s="87">
        <v>0</v>
      </c>
      <c r="G83" s="104">
        <f t="shared" si="1"/>
        <v>0</v>
      </c>
    </row>
    <row r="84" spans="1:7" s="89" customFormat="1" ht="24" customHeight="1">
      <c r="A84" s="101">
        <v>65</v>
      </c>
      <c r="B84" s="102" t="s">
        <v>496</v>
      </c>
      <c r="C84" s="102" t="s">
        <v>495</v>
      </c>
      <c r="D84" s="102" t="s">
        <v>383</v>
      </c>
      <c r="E84" s="103">
        <v>1</v>
      </c>
      <c r="F84" s="87">
        <v>0</v>
      </c>
      <c r="G84" s="104">
        <f t="shared" si="1"/>
        <v>0</v>
      </c>
    </row>
    <row r="85" spans="1:7" s="89" customFormat="1" ht="24" customHeight="1">
      <c r="A85" s="101">
        <v>66</v>
      </c>
      <c r="B85" s="102" t="s">
        <v>494</v>
      </c>
      <c r="C85" s="102" t="s">
        <v>493</v>
      </c>
      <c r="D85" s="102" t="s">
        <v>383</v>
      </c>
      <c r="E85" s="103">
        <v>1</v>
      </c>
      <c r="F85" s="87">
        <v>0</v>
      </c>
      <c r="G85" s="104">
        <f t="shared" si="1"/>
        <v>0</v>
      </c>
    </row>
    <row r="86" spans="1:7" s="89" customFormat="1" ht="24" customHeight="1">
      <c r="A86" s="101">
        <v>67</v>
      </c>
      <c r="B86" s="102" t="s">
        <v>492</v>
      </c>
      <c r="C86" s="102" t="s">
        <v>491</v>
      </c>
      <c r="D86" s="102" t="s">
        <v>383</v>
      </c>
      <c r="E86" s="103">
        <v>2</v>
      </c>
      <c r="F86" s="87">
        <v>0</v>
      </c>
      <c r="G86" s="104">
        <f t="shared" si="1"/>
        <v>0</v>
      </c>
    </row>
    <row r="87" spans="1:7" s="89" customFormat="1" ht="24" customHeight="1">
      <c r="A87" s="101">
        <v>68</v>
      </c>
      <c r="B87" s="102" t="s">
        <v>490</v>
      </c>
      <c r="C87" s="102" t="s">
        <v>489</v>
      </c>
      <c r="D87" s="102" t="s">
        <v>383</v>
      </c>
      <c r="E87" s="103">
        <v>1</v>
      </c>
      <c r="F87" s="87">
        <v>0</v>
      </c>
      <c r="G87" s="104">
        <f t="shared" si="1"/>
        <v>0</v>
      </c>
    </row>
    <row r="88" spans="1:7" s="89" customFormat="1" ht="13.5" customHeight="1">
      <c r="A88" s="101">
        <v>69</v>
      </c>
      <c r="B88" s="102" t="s">
        <v>488</v>
      </c>
      <c r="C88" s="102" t="s">
        <v>487</v>
      </c>
      <c r="D88" s="102" t="s">
        <v>486</v>
      </c>
      <c r="E88" s="103">
        <v>145</v>
      </c>
      <c r="F88" s="87">
        <v>0</v>
      </c>
      <c r="G88" s="104">
        <f t="shared" si="1"/>
        <v>0</v>
      </c>
    </row>
    <row r="89" spans="1:7" s="89" customFormat="1" ht="13.5" customHeight="1">
      <c r="A89" s="101">
        <v>70</v>
      </c>
      <c r="B89" s="102" t="s">
        <v>485</v>
      </c>
      <c r="C89" s="102" t="s">
        <v>484</v>
      </c>
      <c r="D89" s="102" t="s">
        <v>214</v>
      </c>
      <c r="E89" s="103">
        <v>2</v>
      </c>
      <c r="F89" s="87">
        <v>0</v>
      </c>
      <c r="G89" s="104">
        <f t="shared" si="1"/>
        <v>0</v>
      </c>
    </row>
    <row r="90" spans="1:7" s="89" customFormat="1" ht="24" customHeight="1">
      <c r="A90" s="101">
        <v>71</v>
      </c>
      <c r="B90" s="102" t="s">
        <v>483</v>
      </c>
      <c r="C90" s="102" t="s">
        <v>482</v>
      </c>
      <c r="D90" s="102" t="s">
        <v>214</v>
      </c>
      <c r="E90" s="103">
        <v>1</v>
      </c>
      <c r="F90" s="87">
        <v>0</v>
      </c>
      <c r="G90" s="104">
        <f t="shared" si="1"/>
        <v>0</v>
      </c>
    </row>
    <row r="91" spans="1:7" s="89" customFormat="1" ht="13.5" customHeight="1">
      <c r="A91" s="101">
        <v>72</v>
      </c>
      <c r="B91" s="102" t="s">
        <v>481</v>
      </c>
      <c r="C91" s="102" t="s">
        <v>480</v>
      </c>
      <c r="D91" s="102" t="s">
        <v>214</v>
      </c>
      <c r="E91" s="103">
        <v>1</v>
      </c>
      <c r="F91" s="87">
        <v>0</v>
      </c>
      <c r="G91" s="104">
        <f t="shared" si="1"/>
        <v>0</v>
      </c>
    </row>
    <row r="92" spans="1:7" s="89" customFormat="1" ht="13.5" customHeight="1">
      <c r="A92" s="101">
        <v>73</v>
      </c>
      <c r="B92" s="102" t="s">
        <v>479</v>
      </c>
      <c r="C92" s="102" t="s">
        <v>478</v>
      </c>
      <c r="D92" s="102" t="s">
        <v>477</v>
      </c>
      <c r="E92" s="103">
        <v>72</v>
      </c>
      <c r="F92" s="87">
        <v>0</v>
      </c>
      <c r="G92" s="104">
        <f t="shared" si="1"/>
        <v>0</v>
      </c>
    </row>
    <row r="93" spans="1:7" s="89" customFormat="1" ht="34.5" customHeight="1">
      <c r="A93" s="101">
        <v>74</v>
      </c>
      <c r="B93" s="102" t="s">
        <v>476</v>
      </c>
      <c r="C93" s="102" t="s">
        <v>475</v>
      </c>
      <c r="D93" s="102" t="s">
        <v>214</v>
      </c>
      <c r="E93" s="103">
        <v>1</v>
      </c>
      <c r="F93" s="87">
        <v>0</v>
      </c>
      <c r="G93" s="104">
        <f t="shared" si="1"/>
        <v>0</v>
      </c>
    </row>
    <row r="94" spans="1:7" s="89" customFormat="1" ht="13.5" customHeight="1">
      <c r="A94" s="101">
        <v>75</v>
      </c>
      <c r="B94" s="102" t="s">
        <v>474</v>
      </c>
      <c r="C94" s="102" t="s">
        <v>473</v>
      </c>
      <c r="D94" s="102" t="s">
        <v>214</v>
      </c>
      <c r="E94" s="103">
        <v>1</v>
      </c>
      <c r="F94" s="87">
        <v>0</v>
      </c>
      <c r="G94" s="104">
        <f t="shared" si="1"/>
        <v>0</v>
      </c>
    </row>
    <row r="95" spans="1:7" s="89" customFormat="1" ht="24" customHeight="1">
      <c r="A95" s="101">
        <v>76</v>
      </c>
      <c r="B95" s="102" t="s">
        <v>472</v>
      </c>
      <c r="C95" s="102" t="s">
        <v>471</v>
      </c>
      <c r="D95" s="102" t="s">
        <v>148</v>
      </c>
      <c r="E95" s="103">
        <v>2</v>
      </c>
      <c r="F95" s="87">
        <v>0</v>
      </c>
      <c r="G95" s="104">
        <f t="shared" si="1"/>
        <v>0</v>
      </c>
    </row>
    <row r="96" spans="1:7" s="89" customFormat="1" ht="13.5" customHeight="1">
      <c r="A96" s="101">
        <v>77</v>
      </c>
      <c r="B96" s="102" t="s">
        <v>470</v>
      </c>
      <c r="C96" s="102" t="s">
        <v>469</v>
      </c>
      <c r="D96" s="102" t="s">
        <v>148</v>
      </c>
      <c r="E96" s="103">
        <v>2</v>
      </c>
      <c r="F96" s="87">
        <v>0</v>
      </c>
      <c r="G96" s="104">
        <f t="shared" si="1"/>
        <v>0</v>
      </c>
    </row>
    <row r="97" spans="1:7" s="89" customFormat="1" ht="24" customHeight="1">
      <c r="A97" s="101">
        <v>78</v>
      </c>
      <c r="B97" s="102" t="s">
        <v>468</v>
      </c>
      <c r="C97" s="102" t="s">
        <v>467</v>
      </c>
      <c r="D97" s="102" t="s">
        <v>383</v>
      </c>
      <c r="E97" s="103">
        <v>1</v>
      </c>
      <c r="F97" s="87">
        <v>0</v>
      </c>
      <c r="G97" s="104">
        <f t="shared" si="1"/>
        <v>0</v>
      </c>
    </row>
    <row r="98" spans="1:7" s="89" customFormat="1" ht="24" customHeight="1">
      <c r="A98" s="101">
        <v>79</v>
      </c>
      <c r="B98" s="102" t="s">
        <v>466</v>
      </c>
      <c r="C98" s="102" t="s">
        <v>465</v>
      </c>
      <c r="D98" s="102" t="s">
        <v>383</v>
      </c>
      <c r="E98" s="103">
        <v>4</v>
      </c>
      <c r="F98" s="87">
        <v>0</v>
      </c>
      <c r="G98" s="104">
        <f t="shared" si="1"/>
        <v>0</v>
      </c>
    </row>
    <row r="99" spans="1:7" s="89" customFormat="1" ht="24" customHeight="1">
      <c r="A99" s="101">
        <v>80</v>
      </c>
      <c r="B99" s="102" t="s">
        <v>464</v>
      </c>
      <c r="C99" s="102" t="s">
        <v>463</v>
      </c>
      <c r="D99" s="102" t="s">
        <v>383</v>
      </c>
      <c r="E99" s="103">
        <v>2</v>
      </c>
      <c r="F99" s="87">
        <v>0</v>
      </c>
      <c r="G99" s="104">
        <f t="shared" si="1"/>
        <v>0</v>
      </c>
    </row>
    <row r="100" spans="1:7" s="89" customFormat="1" ht="24" customHeight="1">
      <c r="A100" s="101">
        <v>81</v>
      </c>
      <c r="B100" s="102" t="s">
        <v>462</v>
      </c>
      <c r="C100" s="102" t="s">
        <v>461</v>
      </c>
      <c r="D100" s="102" t="s">
        <v>383</v>
      </c>
      <c r="E100" s="103">
        <v>4</v>
      </c>
      <c r="F100" s="87">
        <v>0</v>
      </c>
      <c r="G100" s="104">
        <f t="shared" si="1"/>
        <v>0</v>
      </c>
    </row>
    <row r="101" spans="1:7" s="89" customFormat="1" ht="24" customHeight="1">
      <c r="A101" s="101">
        <v>82</v>
      </c>
      <c r="B101" s="102" t="s">
        <v>460</v>
      </c>
      <c r="C101" s="102" t="s">
        <v>459</v>
      </c>
      <c r="D101" s="102" t="s">
        <v>383</v>
      </c>
      <c r="E101" s="103">
        <v>3</v>
      </c>
      <c r="F101" s="87">
        <v>0</v>
      </c>
      <c r="G101" s="104">
        <f t="shared" si="1"/>
        <v>0</v>
      </c>
    </row>
    <row r="102" spans="1:7" s="89" customFormat="1" ht="24" customHeight="1">
      <c r="A102" s="101">
        <v>83</v>
      </c>
      <c r="B102" s="102" t="s">
        <v>458</v>
      </c>
      <c r="C102" s="102" t="s">
        <v>457</v>
      </c>
      <c r="D102" s="102" t="s">
        <v>383</v>
      </c>
      <c r="E102" s="103">
        <v>1</v>
      </c>
      <c r="F102" s="87">
        <v>0</v>
      </c>
      <c r="G102" s="104">
        <f t="shared" si="1"/>
        <v>0</v>
      </c>
    </row>
    <row r="103" spans="1:7" s="89" customFormat="1" ht="24" customHeight="1">
      <c r="A103" s="101">
        <v>84</v>
      </c>
      <c r="B103" s="102" t="s">
        <v>456</v>
      </c>
      <c r="C103" s="102" t="s">
        <v>455</v>
      </c>
      <c r="D103" s="102" t="s">
        <v>383</v>
      </c>
      <c r="E103" s="103">
        <v>1</v>
      </c>
      <c r="F103" s="87">
        <v>0</v>
      </c>
      <c r="G103" s="104">
        <f t="shared" si="1"/>
        <v>0</v>
      </c>
    </row>
    <row r="104" spans="1:7" s="89" customFormat="1" ht="24" customHeight="1">
      <c r="A104" s="101">
        <v>85</v>
      </c>
      <c r="B104" s="102" t="s">
        <v>454</v>
      </c>
      <c r="C104" s="102" t="s">
        <v>453</v>
      </c>
      <c r="D104" s="102" t="s">
        <v>383</v>
      </c>
      <c r="E104" s="103">
        <v>7</v>
      </c>
      <c r="F104" s="87">
        <v>0</v>
      </c>
      <c r="G104" s="104">
        <f t="shared" si="1"/>
        <v>0</v>
      </c>
    </row>
    <row r="105" spans="1:7" s="89" customFormat="1" ht="24" customHeight="1">
      <c r="A105" s="101">
        <v>86</v>
      </c>
      <c r="B105" s="102" t="s">
        <v>452</v>
      </c>
      <c r="C105" s="102" t="s">
        <v>451</v>
      </c>
      <c r="D105" s="102" t="s">
        <v>383</v>
      </c>
      <c r="E105" s="103">
        <v>1</v>
      </c>
      <c r="F105" s="87">
        <v>0</v>
      </c>
      <c r="G105" s="104">
        <f t="shared" si="1"/>
        <v>0</v>
      </c>
    </row>
    <row r="106" spans="1:7" s="89" customFormat="1" ht="24" customHeight="1">
      <c r="A106" s="101">
        <v>87</v>
      </c>
      <c r="B106" s="102" t="s">
        <v>450</v>
      </c>
      <c r="C106" s="102" t="s">
        <v>449</v>
      </c>
      <c r="D106" s="102" t="s">
        <v>383</v>
      </c>
      <c r="E106" s="103">
        <v>2</v>
      </c>
      <c r="F106" s="87">
        <v>0</v>
      </c>
      <c r="G106" s="104">
        <f t="shared" si="1"/>
        <v>0</v>
      </c>
    </row>
    <row r="107" spans="1:7" s="89" customFormat="1" ht="24" customHeight="1">
      <c r="A107" s="101">
        <v>88</v>
      </c>
      <c r="B107" s="102" t="s">
        <v>448</v>
      </c>
      <c r="C107" s="102" t="s">
        <v>447</v>
      </c>
      <c r="D107" s="102" t="s">
        <v>383</v>
      </c>
      <c r="E107" s="103">
        <v>2</v>
      </c>
      <c r="F107" s="87">
        <v>0</v>
      </c>
      <c r="G107" s="104">
        <f t="shared" si="1"/>
        <v>0</v>
      </c>
    </row>
    <row r="108" spans="1:7" s="89" customFormat="1" ht="24" customHeight="1">
      <c r="A108" s="101">
        <v>89</v>
      </c>
      <c r="B108" s="102" t="s">
        <v>446</v>
      </c>
      <c r="C108" s="102" t="s">
        <v>445</v>
      </c>
      <c r="D108" s="102" t="s">
        <v>383</v>
      </c>
      <c r="E108" s="103">
        <v>1</v>
      </c>
      <c r="F108" s="87">
        <v>0</v>
      </c>
      <c r="G108" s="104">
        <f t="shared" si="1"/>
        <v>0</v>
      </c>
    </row>
    <row r="109" spans="1:7" s="89" customFormat="1" ht="24" customHeight="1">
      <c r="A109" s="101">
        <v>90</v>
      </c>
      <c r="B109" s="102" t="s">
        <v>444</v>
      </c>
      <c r="C109" s="102" t="s">
        <v>443</v>
      </c>
      <c r="D109" s="102" t="s">
        <v>383</v>
      </c>
      <c r="E109" s="103">
        <v>1</v>
      </c>
      <c r="F109" s="87">
        <v>0</v>
      </c>
      <c r="G109" s="104">
        <f t="shared" si="1"/>
        <v>0</v>
      </c>
    </row>
    <row r="110" spans="1:7" s="89" customFormat="1" ht="13.5" customHeight="1">
      <c r="A110" s="101">
        <v>91</v>
      </c>
      <c r="B110" s="102" t="s">
        <v>442</v>
      </c>
      <c r="C110" s="102" t="s">
        <v>441</v>
      </c>
      <c r="D110" s="102" t="s">
        <v>240</v>
      </c>
      <c r="E110" s="103">
        <v>7528.55</v>
      </c>
      <c r="F110" s="87">
        <v>0</v>
      </c>
      <c r="G110" s="104">
        <f t="shared" si="1"/>
        <v>0</v>
      </c>
    </row>
    <row r="111" spans="1:7" s="89" customFormat="1" ht="24" customHeight="1">
      <c r="A111" s="101">
        <v>92</v>
      </c>
      <c r="B111" s="102" t="s">
        <v>440</v>
      </c>
      <c r="C111" s="102" t="s">
        <v>439</v>
      </c>
      <c r="D111" s="102" t="s">
        <v>240</v>
      </c>
      <c r="E111" s="103">
        <v>7528.55</v>
      </c>
      <c r="F111" s="87">
        <v>0</v>
      </c>
      <c r="G111" s="104">
        <f t="shared" si="1"/>
        <v>0</v>
      </c>
    </row>
    <row r="112" spans="1:7" s="89" customFormat="1" ht="28.5" customHeight="1">
      <c r="A112" s="97"/>
      <c r="B112" s="98" t="s">
        <v>438</v>
      </c>
      <c r="C112" s="98" t="s">
        <v>437</v>
      </c>
      <c r="D112" s="98"/>
      <c r="E112" s="99"/>
      <c r="F112" s="100"/>
      <c r="G112" s="100">
        <f>SUM(G113:G141)</f>
        <v>0</v>
      </c>
    </row>
    <row r="113" spans="1:7" s="89" customFormat="1" ht="13.5" customHeight="1">
      <c r="A113" s="101">
        <v>93</v>
      </c>
      <c r="B113" s="102" t="s">
        <v>436</v>
      </c>
      <c r="C113" s="102" t="s">
        <v>435</v>
      </c>
      <c r="D113" s="102" t="s">
        <v>221</v>
      </c>
      <c r="E113" s="103">
        <v>3</v>
      </c>
      <c r="F113" s="87">
        <v>0</v>
      </c>
      <c r="G113" s="104">
        <f t="shared" si="1"/>
        <v>0</v>
      </c>
    </row>
    <row r="114" spans="1:7" s="89" customFormat="1" ht="34.5" customHeight="1">
      <c r="A114" s="101">
        <v>94</v>
      </c>
      <c r="B114" s="102" t="s">
        <v>434</v>
      </c>
      <c r="C114" s="102" t="s">
        <v>433</v>
      </c>
      <c r="D114" s="102" t="s">
        <v>214</v>
      </c>
      <c r="E114" s="103">
        <v>1</v>
      </c>
      <c r="F114" s="87">
        <v>0</v>
      </c>
      <c r="G114" s="104">
        <f t="shared" si="1"/>
        <v>0</v>
      </c>
    </row>
    <row r="115" spans="1:7" s="89" customFormat="1" ht="13.5" customHeight="1">
      <c r="A115" s="101">
        <v>95</v>
      </c>
      <c r="B115" s="102" t="s">
        <v>432</v>
      </c>
      <c r="C115" s="102" t="s">
        <v>431</v>
      </c>
      <c r="D115" s="102" t="s">
        <v>214</v>
      </c>
      <c r="E115" s="103">
        <v>1</v>
      </c>
      <c r="F115" s="87">
        <v>0</v>
      </c>
      <c r="G115" s="104">
        <f t="shared" si="1"/>
        <v>0</v>
      </c>
    </row>
    <row r="116" spans="1:7" s="89" customFormat="1" ht="24" customHeight="1">
      <c r="A116" s="101">
        <v>96</v>
      </c>
      <c r="B116" s="102" t="s">
        <v>430</v>
      </c>
      <c r="C116" s="102" t="s">
        <v>429</v>
      </c>
      <c r="D116" s="102" t="s">
        <v>383</v>
      </c>
      <c r="E116" s="103">
        <v>1</v>
      </c>
      <c r="F116" s="87">
        <v>0</v>
      </c>
      <c r="G116" s="104">
        <f t="shared" si="1"/>
        <v>0</v>
      </c>
    </row>
    <row r="117" spans="1:7" s="89" customFormat="1" ht="24" customHeight="1">
      <c r="A117" s="101">
        <v>97</v>
      </c>
      <c r="B117" s="102" t="s">
        <v>428</v>
      </c>
      <c r="C117" s="102" t="s">
        <v>427</v>
      </c>
      <c r="D117" s="102" t="s">
        <v>383</v>
      </c>
      <c r="E117" s="103">
        <v>1</v>
      </c>
      <c r="F117" s="87">
        <v>0</v>
      </c>
      <c r="G117" s="104">
        <f t="shared" si="1"/>
        <v>0</v>
      </c>
    </row>
    <row r="118" spans="1:7" s="89" customFormat="1" ht="24" customHeight="1">
      <c r="A118" s="101">
        <v>98</v>
      </c>
      <c r="B118" s="102" t="s">
        <v>426</v>
      </c>
      <c r="C118" s="102" t="s">
        <v>425</v>
      </c>
      <c r="D118" s="102" t="s">
        <v>383</v>
      </c>
      <c r="E118" s="103">
        <v>20</v>
      </c>
      <c r="F118" s="87">
        <v>0</v>
      </c>
      <c r="G118" s="104">
        <f t="shared" si="1"/>
        <v>0</v>
      </c>
    </row>
    <row r="119" spans="1:7" s="89" customFormat="1" ht="24" customHeight="1">
      <c r="A119" s="101">
        <v>99</v>
      </c>
      <c r="B119" s="102" t="s">
        <v>424</v>
      </c>
      <c r="C119" s="295" t="s">
        <v>804</v>
      </c>
      <c r="D119" s="102" t="s">
        <v>383</v>
      </c>
      <c r="E119" s="103">
        <v>1</v>
      </c>
      <c r="F119" s="87">
        <v>0</v>
      </c>
      <c r="G119" s="104">
        <f t="shared" si="1"/>
        <v>0</v>
      </c>
    </row>
    <row r="120" spans="1:7" s="89" customFormat="1" ht="24" customHeight="1">
      <c r="A120" s="101">
        <v>100</v>
      </c>
      <c r="B120" s="102" t="s">
        <v>423</v>
      </c>
      <c r="C120" s="102" t="s">
        <v>422</v>
      </c>
      <c r="D120" s="102" t="s">
        <v>383</v>
      </c>
      <c r="E120" s="103">
        <v>1</v>
      </c>
      <c r="F120" s="87">
        <v>0</v>
      </c>
      <c r="G120" s="104">
        <f t="shared" si="1"/>
        <v>0</v>
      </c>
    </row>
    <row r="121" spans="1:7" s="89" customFormat="1" ht="24" customHeight="1">
      <c r="A121" s="101">
        <v>101</v>
      </c>
      <c r="B121" s="102" t="s">
        <v>421</v>
      </c>
      <c r="C121" s="102" t="s">
        <v>420</v>
      </c>
      <c r="D121" s="102" t="s">
        <v>383</v>
      </c>
      <c r="E121" s="103">
        <v>1</v>
      </c>
      <c r="F121" s="87">
        <v>0</v>
      </c>
      <c r="G121" s="104">
        <f t="shared" si="1"/>
        <v>0</v>
      </c>
    </row>
    <row r="122" spans="1:7" s="89" customFormat="1" ht="24" customHeight="1">
      <c r="A122" s="101">
        <v>102</v>
      </c>
      <c r="B122" s="102" t="s">
        <v>419</v>
      </c>
      <c r="C122" s="102" t="s">
        <v>418</v>
      </c>
      <c r="D122" s="102" t="s">
        <v>383</v>
      </c>
      <c r="E122" s="103">
        <v>1</v>
      </c>
      <c r="F122" s="87">
        <v>0</v>
      </c>
      <c r="G122" s="104">
        <f t="shared" si="1"/>
        <v>0</v>
      </c>
    </row>
    <row r="123" spans="1:7" s="89" customFormat="1" ht="24" customHeight="1">
      <c r="A123" s="101">
        <v>103</v>
      </c>
      <c r="B123" s="102" t="s">
        <v>417</v>
      </c>
      <c r="C123" s="102" t="s">
        <v>416</v>
      </c>
      <c r="D123" s="102" t="s">
        <v>148</v>
      </c>
      <c r="E123" s="103">
        <v>1</v>
      </c>
      <c r="F123" s="87">
        <v>0</v>
      </c>
      <c r="G123" s="104">
        <f t="shared" si="1"/>
        <v>0</v>
      </c>
    </row>
    <row r="124" spans="1:7" s="89" customFormat="1" ht="24" customHeight="1">
      <c r="A124" s="101">
        <v>104</v>
      </c>
      <c r="B124" s="102" t="s">
        <v>415</v>
      </c>
      <c r="C124" s="102" t="s">
        <v>414</v>
      </c>
      <c r="D124" s="102" t="s">
        <v>148</v>
      </c>
      <c r="E124" s="103">
        <v>1</v>
      </c>
      <c r="F124" s="87">
        <v>0</v>
      </c>
      <c r="G124" s="104">
        <f t="shared" si="1"/>
        <v>0</v>
      </c>
    </row>
    <row r="125" spans="1:7" s="89" customFormat="1" ht="24" customHeight="1">
      <c r="A125" s="101">
        <v>105</v>
      </c>
      <c r="B125" s="102" t="s">
        <v>413</v>
      </c>
      <c r="C125" s="102" t="s">
        <v>412</v>
      </c>
      <c r="D125" s="102" t="s">
        <v>383</v>
      </c>
      <c r="E125" s="103">
        <v>2</v>
      </c>
      <c r="F125" s="87">
        <v>0</v>
      </c>
      <c r="G125" s="104">
        <f t="shared" si="1"/>
        <v>0</v>
      </c>
    </row>
    <row r="126" spans="1:7" s="89" customFormat="1" ht="24" customHeight="1">
      <c r="A126" s="101">
        <v>106</v>
      </c>
      <c r="B126" s="102" t="s">
        <v>411</v>
      </c>
      <c r="C126" s="102" t="s">
        <v>410</v>
      </c>
      <c r="D126" s="102" t="s">
        <v>383</v>
      </c>
      <c r="E126" s="103">
        <v>2</v>
      </c>
      <c r="F126" s="87">
        <v>0</v>
      </c>
      <c r="G126" s="104">
        <f t="shared" si="1"/>
        <v>0</v>
      </c>
    </row>
    <row r="127" spans="1:7" s="89" customFormat="1" ht="24" customHeight="1">
      <c r="A127" s="101">
        <v>107</v>
      </c>
      <c r="B127" s="102" t="s">
        <v>409</v>
      </c>
      <c r="C127" s="102" t="s">
        <v>408</v>
      </c>
      <c r="D127" s="102" t="s">
        <v>148</v>
      </c>
      <c r="E127" s="103">
        <v>2</v>
      </c>
      <c r="F127" s="87">
        <v>0</v>
      </c>
      <c r="G127" s="104">
        <f t="shared" si="1"/>
        <v>0</v>
      </c>
    </row>
    <row r="128" spans="1:7" s="89" customFormat="1" ht="24" customHeight="1">
      <c r="A128" s="101">
        <v>108</v>
      </c>
      <c r="B128" s="102" t="s">
        <v>407</v>
      </c>
      <c r="C128" s="102" t="s">
        <v>406</v>
      </c>
      <c r="D128" s="102" t="s">
        <v>148</v>
      </c>
      <c r="E128" s="103">
        <v>1</v>
      </c>
      <c r="F128" s="87">
        <v>0</v>
      </c>
      <c r="G128" s="104">
        <f t="shared" si="1"/>
        <v>0</v>
      </c>
    </row>
    <row r="129" spans="1:7" s="89" customFormat="1" ht="13.5" customHeight="1">
      <c r="A129" s="101">
        <v>109</v>
      </c>
      <c r="B129" s="102" t="s">
        <v>405</v>
      </c>
      <c r="C129" s="102" t="s">
        <v>404</v>
      </c>
      <c r="D129" s="102" t="s">
        <v>148</v>
      </c>
      <c r="E129" s="103">
        <v>2</v>
      </c>
      <c r="F129" s="87">
        <v>0</v>
      </c>
      <c r="G129" s="104">
        <f t="shared" si="1"/>
        <v>0</v>
      </c>
    </row>
    <row r="130" spans="1:7" s="89" customFormat="1" ht="13.5" customHeight="1">
      <c r="A130" s="101">
        <v>110</v>
      </c>
      <c r="B130" s="102" t="s">
        <v>403</v>
      </c>
      <c r="C130" s="102" t="s">
        <v>402</v>
      </c>
      <c r="D130" s="102" t="s">
        <v>148</v>
      </c>
      <c r="E130" s="103">
        <v>1</v>
      </c>
      <c r="F130" s="87">
        <v>0</v>
      </c>
      <c r="G130" s="104">
        <f t="shared" si="1"/>
        <v>0</v>
      </c>
    </row>
    <row r="131" spans="1:7" s="89" customFormat="1" ht="45" customHeight="1">
      <c r="A131" s="101">
        <v>111</v>
      </c>
      <c r="B131" s="102" t="s">
        <v>401</v>
      </c>
      <c r="C131" s="102" t="s">
        <v>400</v>
      </c>
      <c r="D131" s="102" t="s">
        <v>148</v>
      </c>
      <c r="E131" s="103">
        <v>1</v>
      </c>
      <c r="F131" s="87">
        <v>0</v>
      </c>
      <c r="G131" s="104">
        <f t="shared" si="1"/>
        <v>0</v>
      </c>
    </row>
    <row r="132" spans="1:7" s="89" customFormat="1" ht="13.5" customHeight="1">
      <c r="A132" s="101">
        <v>112</v>
      </c>
      <c r="B132" s="102" t="s">
        <v>399</v>
      </c>
      <c r="C132" s="102" t="s">
        <v>398</v>
      </c>
      <c r="D132" s="102" t="s">
        <v>148</v>
      </c>
      <c r="E132" s="103">
        <v>1</v>
      </c>
      <c r="F132" s="87">
        <v>0</v>
      </c>
      <c r="G132" s="104">
        <f t="shared" si="1"/>
        <v>0</v>
      </c>
    </row>
    <row r="133" spans="1:7" s="89" customFormat="1" ht="24" customHeight="1">
      <c r="A133" s="101">
        <v>113</v>
      </c>
      <c r="B133" s="102" t="s">
        <v>397</v>
      </c>
      <c r="C133" s="102" t="s">
        <v>396</v>
      </c>
      <c r="D133" s="102" t="s">
        <v>148</v>
      </c>
      <c r="E133" s="103">
        <v>1</v>
      </c>
      <c r="F133" s="87">
        <v>0</v>
      </c>
      <c r="G133" s="104">
        <f t="shared" si="1"/>
        <v>0</v>
      </c>
    </row>
    <row r="134" spans="1:7" s="89" customFormat="1" ht="13.5" customHeight="1">
      <c r="A134" s="101">
        <v>114</v>
      </c>
      <c r="B134" s="102" t="s">
        <v>395</v>
      </c>
      <c r="C134" s="102" t="s">
        <v>394</v>
      </c>
      <c r="D134" s="102" t="s">
        <v>148</v>
      </c>
      <c r="E134" s="103">
        <v>3</v>
      </c>
      <c r="F134" s="87">
        <v>0</v>
      </c>
      <c r="G134" s="104">
        <f t="shared" si="1"/>
        <v>0</v>
      </c>
    </row>
    <row r="135" spans="1:7" s="89" customFormat="1" ht="24" customHeight="1">
      <c r="A135" s="101">
        <v>115</v>
      </c>
      <c r="B135" s="102" t="s">
        <v>393</v>
      </c>
      <c r="C135" s="102" t="s">
        <v>392</v>
      </c>
      <c r="D135" s="102" t="s">
        <v>148</v>
      </c>
      <c r="E135" s="103">
        <v>2</v>
      </c>
      <c r="F135" s="87">
        <v>0</v>
      </c>
      <c r="G135" s="104">
        <f t="shared" si="1"/>
        <v>0</v>
      </c>
    </row>
    <row r="136" spans="1:7" s="89" customFormat="1" ht="24" customHeight="1">
      <c r="A136" s="101">
        <v>116</v>
      </c>
      <c r="B136" s="102" t="s">
        <v>391</v>
      </c>
      <c r="C136" s="102" t="s">
        <v>390</v>
      </c>
      <c r="D136" s="102" t="s">
        <v>383</v>
      </c>
      <c r="E136" s="103">
        <v>1</v>
      </c>
      <c r="F136" s="87">
        <v>0</v>
      </c>
      <c r="G136" s="104">
        <f t="shared" si="1"/>
        <v>0</v>
      </c>
    </row>
    <row r="137" spans="1:7" s="89" customFormat="1" ht="24" customHeight="1">
      <c r="A137" s="101">
        <v>117</v>
      </c>
      <c r="B137" s="102" t="s">
        <v>389</v>
      </c>
      <c r="C137" s="102" t="s">
        <v>388</v>
      </c>
      <c r="D137" s="102" t="s">
        <v>383</v>
      </c>
      <c r="E137" s="103">
        <v>1</v>
      </c>
      <c r="F137" s="87">
        <v>0</v>
      </c>
      <c r="G137" s="104">
        <f t="shared" si="1"/>
        <v>0</v>
      </c>
    </row>
    <row r="138" spans="1:7" s="89" customFormat="1" ht="24" customHeight="1">
      <c r="A138" s="101">
        <v>118</v>
      </c>
      <c r="B138" s="102" t="s">
        <v>387</v>
      </c>
      <c r="C138" s="102" t="s">
        <v>386</v>
      </c>
      <c r="D138" s="102" t="s">
        <v>383</v>
      </c>
      <c r="E138" s="103">
        <v>1</v>
      </c>
      <c r="F138" s="87">
        <v>0</v>
      </c>
      <c r="G138" s="104">
        <f t="shared" si="1"/>
        <v>0</v>
      </c>
    </row>
    <row r="139" spans="1:7" s="89" customFormat="1" ht="24" customHeight="1">
      <c r="A139" s="101">
        <v>119</v>
      </c>
      <c r="B139" s="102" t="s">
        <v>385</v>
      </c>
      <c r="C139" s="102" t="s">
        <v>384</v>
      </c>
      <c r="D139" s="102" t="s">
        <v>383</v>
      </c>
      <c r="E139" s="103">
        <v>2</v>
      </c>
      <c r="F139" s="87">
        <v>0</v>
      </c>
      <c r="G139" s="104">
        <f t="shared" si="1"/>
        <v>0</v>
      </c>
    </row>
    <row r="140" spans="1:7" s="89" customFormat="1" ht="13.5" customHeight="1">
      <c r="A140" s="101">
        <v>120</v>
      </c>
      <c r="B140" s="102" t="s">
        <v>382</v>
      </c>
      <c r="C140" s="102" t="s">
        <v>381</v>
      </c>
      <c r="D140" s="102" t="s">
        <v>240</v>
      </c>
      <c r="E140" s="103">
        <v>1330.84</v>
      </c>
      <c r="F140" s="87">
        <v>0</v>
      </c>
      <c r="G140" s="104">
        <f t="shared" si="1"/>
        <v>0</v>
      </c>
    </row>
    <row r="141" spans="1:7" s="89" customFormat="1" ht="24" customHeight="1">
      <c r="A141" s="101">
        <v>121</v>
      </c>
      <c r="B141" s="102" t="s">
        <v>380</v>
      </c>
      <c r="C141" s="102" t="s">
        <v>379</v>
      </c>
      <c r="D141" s="102" t="s">
        <v>240</v>
      </c>
      <c r="E141" s="103">
        <v>1330.84</v>
      </c>
      <c r="F141" s="87">
        <v>0</v>
      </c>
      <c r="G141" s="104">
        <f t="shared" si="1"/>
        <v>0</v>
      </c>
    </row>
    <row r="142" spans="1:7" s="89" customFormat="1" ht="28.5" customHeight="1">
      <c r="A142" s="97"/>
      <c r="B142" s="98" t="s">
        <v>378</v>
      </c>
      <c r="C142" s="98" t="s">
        <v>377</v>
      </c>
      <c r="D142" s="98"/>
      <c r="E142" s="99"/>
      <c r="F142" s="100"/>
      <c r="G142" s="100">
        <f>SUM(G143:G153)</f>
        <v>0</v>
      </c>
    </row>
    <row r="143" spans="1:7" s="89" customFormat="1" ht="13.5" customHeight="1">
      <c r="A143" s="101">
        <v>122</v>
      </c>
      <c r="B143" s="102" t="s">
        <v>376</v>
      </c>
      <c r="C143" s="102" t="s">
        <v>375</v>
      </c>
      <c r="D143" s="102" t="s">
        <v>221</v>
      </c>
      <c r="E143" s="103">
        <v>30</v>
      </c>
      <c r="F143" s="87">
        <v>0</v>
      </c>
      <c r="G143" s="104">
        <f t="shared" si="1"/>
        <v>0</v>
      </c>
    </row>
    <row r="144" spans="1:7" s="89" customFormat="1" ht="24" customHeight="1">
      <c r="A144" s="101">
        <v>123</v>
      </c>
      <c r="B144" s="102" t="s">
        <v>374</v>
      </c>
      <c r="C144" s="102" t="s">
        <v>373</v>
      </c>
      <c r="D144" s="102" t="s">
        <v>221</v>
      </c>
      <c r="E144" s="103">
        <v>6</v>
      </c>
      <c r="F144" s="87">
        <v>0</v>
      </c>
      <c r="G144" s="104">
        <f aca="true" t="shared" si="2" ref="G144:G184">E144*F144</f>
        <v>0</v>
      </c>
    </row>
    <row r="145" spans="1:7" s="89" customFormat="1" ht="24" customHeight="1">
      <c r="A145" s="101">
        <v>124</v>
      </c>
      <c r="B145" s="102" t="s">
        <v>372</v>
      </c>
      <c r="C145" s="102" t="s">
        <v>371</v>
      </c>
      <c r="D145" s="102" t="s">
        <v>221</v>
      </c>
      <c r="E145" s="103">
        <v>70</v>
      </c>
      <c r="F145" s="87">
        <v>0</v>
      </c>
      <c r="G145" s="104">
        <f t="shared" si="2"/>
        <v>0</v>
      </c>
    </row>
    <row r="146" spans="1:7" s="89" customFormat="1" ht="24" customHeight="1">
      <c r="A146" s="101">
        <v>125</v>
      </c>
      <c r="B146" s="102" t="s">
        <v>370</v>
      </c>
      <c r="C146" s="102" t="s">
        <v>369</v>
      </c>
      <c r="D146" s="102" t="s">
        <v>221</v>
      </c>
      <c r="E146" s="103">
        <v>8</v>
      </c>
      <c r="F146" s="87">
        <v>0</v>
      </c>
      <c r="G146" s="104">
        <f t="shared" si="2"/>
        <v>0</v>
      </c>
    </row>
    <row r="147" spans="1:7" s="89" customFormat="1" ht="24" customHeight="1">
      <c r="A147" s="101">
        <v>126</v>
      </c>
      <c r="B147" s="102" t="s">
        <v>368</v>
      </c>
      <c r="C147" s="102" t="s">
        <v>367</v>
      </c>
      <c r="D147" s="102" t="s">
        <v>221</v>
      </c>
      <c r="E147" s="103">
        <v>25</v>
      </c>
      <c r="F147" s="87">
        <v>0</v>
      </c>
      <c r="G147" s="104">
        <f t="shared" si="2"/>
        <v>0</v>
      </c>
    </row>
    <row r="148" spans="1:7" s="89" customFormat="1" ht="24" customHeight="1">
      <c r="A148" s="101">
        <v>127</v>
      </c>
      <c r="B148" s="102" t="s">
        <v>366</v>
      </c>
      <c r="C148" s="102" t="s">
        <v>365</v>
      </c>
      <c r="D148" s="102" t="s">
        <v>221</v>
      </c>
      <c r="E148" s="103">
        <v>12</v>
      </c>
      <c r="F148" s="87">
        <v>0</v>
      </c>
      <c r="G148" s="104">
        <f t="shared" si="2"/>
        <v>0</v>
      </c>
    </row>
    <row r="149" spans="1:7" s="89" customFormat="1" ht="13.5" customHeight="1">
      <c r="A149" s="101">
        <v>128</v>
      </c>
      <c r="B149" s="102" t="s">
        <v>364</v>
      </c>
      <c r="C149" s="102" t="s">
        <v>363</v>
      </c>
      <c r="D149" s="102" t="s">
        <v>221</v>
      </c>
      <c r="E149" s="103">
        <v>84</v>
      </c>
      <c r="F149" s="87">
        <v>0</v>
      </c>
      <c r="G149" s="104">
        <f t="shared" si="2"/>
        <v>0</v>
      </c>
    </row>
    <row r="150" spans="1:7" s="89" customFormat="1" ht="13.5" customHeight="1">
      <c r="A150" s="101">
        <v>129</v>
      </c>
      <c r="B150" s="102" t="s">
        <v>362</v>
      </c>
      <c r="C150" s="102" t="s">
        <v>361</v>
      </c>
      <c r="D150" s="102" t="s">
        <v>221</v>
      </c>
      <c r="E150" s="103">
        <v>25</v>
      </c>
      <c r="F150" s="87">
        <v>0</v>
      </c>
      <c r="G150" s="104">
        <f t="shared" si="2"/>
        <v>0</v>
      </c>
    </row>
    <row r="151" spans="1:7" s="89" customFormat="1" ht="24" customHeight="1">
      <c r="A151" s="101">
        <v>130</v>
      </c>
      <c r="B151" s="102" t="s">
        <v>360</v>
      </c>
      <c r="C151" s="102" t="s">
        <v>359</v>
      </c>
      <c r="D151" s="102" t="s">
        <v>221</v>
      </c>
      <c r="E151" s="103">
        <v>12</v>
      </c>
      <c r="F151" s="87">
        <v>0</v>
      </c>
      <c r="G151" s="104">
        <f t="shared" si="2"/>
        <v>0</v>
      </c>
    </row>
    <row r="152" spans="1:7" s="89" customFormat="1" ht="24" customHeight="1">
      <c r="A152" s="101">
        <v>131</v>
      </c>
      <c r="B152" s="102" t="s">
        <v>358</v>
      </c>
      <c r="C152" s="102" t="s">
        <v>357</v>
      </c>
      <c r="D152" s="102" t="s">
        <v>240</v>
      </c>
      <c r="E152" s="103">
        <v>814.528</v>
      </c>
      <c r="F152" s="87">
        <v>0</v>
      </c>
      <c r="G152" s="104">
        <f t="shared" si="2"/>
        <v>0</v>
      </c>
    </row>
    <row r="153" spans="1:7" s="89" customFormat="1" ht="24" customHeight="1">
      <c r="A153" s="101">
        <v>132</v>
      </c>
      <c r="B153" s="102" t="s">
        <v>356</v>
      </c>
      <c r="C153" s="102" t="s">
        <v>355</v>
      </c>
      <c r="D153" s="102" t="s">
        <v>240</v>
      </c>
      <c r="E153" s="103">
        <v>814.528</v>
      </c>
      <c r="F153" s="87">
        <v>0</v>
      </c>
      <c r="G153" s="104">
        <f t="shared" si="2"/>
        <v>0</v>
      </c>
    </row>
    <row r="154" spans="1:7" s="89" customFormat="1" ht="28.5" customHeight="1">
      <c r="A154" s="97"/>
      <c r="B154" s="98" t="s">
        <v>354</v>
      </c>
      <c r="C154" s="98" t="s">
        <v>353</v>
      </c>
      <c r="D154" s="98"/>
      <c r="E154" s="99"/>
      <c r="F154" s="100"/>
      <c r="G154" s="100">
        <f>SUM(G155:G180)</f>
        <v>0</v>
      </c>
    </row>
    <row r="155" spans="1:7" s="89" customFormat="1" ht="13.5" customHeight="1">
      <c r="A155" s="101">
        <v>133</v>
      </c>
      <c r="B155" s="102" t="s">
        <v>352</v>
      </c>
      <c r="C155" s="102" t="s">
        <v>351</v>
      </c>
      <c r="D155" s="102" t="s">
        <v>148</v>
      </c>
      <c r="E155" s="103">
        <v>20</v>
      </c>
      <c r="F155" s="87">
        <v>0</v>
      </c>
      <c r="G155" s="104">
        <f t="shared" si="2"/>
        <v>0</v>
      </c>
    </row>
    <row r="156" spans="1:7" s="89" customFormat="1" ht="24" customHeight="1">
      <c r="A156" s="101">
        <v>134</v>
      </c>
      <c r="B156" s="102" t="s">
        <v>350</v>
      </c>
      <c r="C156" s="102" t="s">
        <v>349</v>
      </c>
      <c r="D156" s="102" t="s">
        <v>148</v>
      </c>
      <c r="E156" s="103">
        <v>10</v>
      </c>
      <c r="F156" s="87">
        <v>0</v>
      </c>
      <c r="G156" s="104">
        <f t="shared" si="2"/>
        <v>0</v>
      </c>
    </row>
    <row r="157" spans="1:7" s="89" customFormat="1" ht="24" customHeight="1">
      <c r="A157" s="101">
        <v>135</v>
      </c>
      <c r="B157" s="102" t="s">
        <v>348</v>
      </c>
      <c r="C157" s="102" t="s">
        <v>347</v>
      </c>
      <c r="D157" s="102" t="s">
        <v>148</v>
      </c>
      <c r="E157" s="103">
        <v>4</v>
      </c>
      <c r="F157" s="87">
        <v>0</v>
      </c>
      <c r="G157" s="104">
        <f t="shared" si="2"/>
        <v>0</v>
      </c>
    </row>
    <row r="158" spans="1:7" s="89" customFormat="1" ht="13.5" customHeight="1">
      <c r="A158" s="101">
        <v>136</v>
      </c>
      <c r="B158" s="102" t="s">
        <v>346</v>
      </c>
      <c r="C158" s="102" t="s">
        <v>345</v>
      </c>
      <c r="D158" s="102" t="s">
        <v>148</v>
      </c>
      <c r="E158" s="103">
        <v>1</v>
      </c>
      <c r="F158" s="87">
        <v>0</v>
      </c>
      <c r="G158" s="104">
        <f t="shared" si="2"/>
        <v>0</v>
      </c>
    </row>
    <row r="159" spans="1:7" s="89" customFormat="1" ht="13.5" customHeight="1">
      <c r="A159" s="101">
        <v>137</v>
      </c>
      <c r="B159" s="102" t="s">
        <v>344</v>
      </c>
      <c r="C159" s="102" t="s">
        <v>343</v>
      </c>
      <c r="D159" s="102" t="s">
        <v>148</v>
      </c>
      <c r="E159" s="103">
        <v>1</v>
      </c>
      <c r="F159" s="87">
        <v>0</v>
      </c>
      <c r="G159" s="104">
        <f t="shared" si="2"/>
        <v>0</v>
      </c>
    </row>
    <row r="160" spans="1:7" s="89" customFormat="1" ht="13.5" customHeight="1">
      <c r="A160" s="101">
        <v>138</v>
      </c>
      <c r="B160" s="102" t="s">
        <v>342</v>
      </c>
      <c r="C160" s="102" t="s">
        <v>341</v>
      </c>
      <c r="D160" s="102" t="s">
        <v>148</v>
      </c>
      <c r="E160" s="103">
        <v>1</v>
      </c>
      <c r="F160" s="87">
        <v>0</v>
      </c>
      <c r="G160" s="104">
        <f t="shared" si="2"/>
        <v>0</v>
      </c>
    </row>
    <row r="161" spans="1:7" s="89" customFormat="1" ht="24" customHeight="1">
      <c r="A161" s="101">
        <v>139</v>
      </c>
      <c r="B161" s="102" t="s">
        <v>340</v>
      </c>
      <c r="C161" s="102" t="s">
        <v>339</v>
      </c>
      <c r="D161" s="102" t="s">
        <v>148</v>
      </c>
      <c r="E161" s="103">
        <v>3</v>
      </c>
      <c r="F161" s="87">
        <v>0</v>
      </c>
      <c r="G161" s="104">
        <f t="shared" si="2"/>
        <v>0</v>
      </c>
    </row>
    <row r="162" spans="1:7" s="89" customFormat="1" ht="24" customHeight="1">
      <c r="A162" s="101">
        <v>140</v>
      </c>
      <c r="B162" s="102" t="s">
        <v>338</v>
      </c>
      <c r="C162" s="102" t="s">
        <v>337</v>
      </c>
      <c r="D162" s="102" t="s">
        <v>148</v>
      </c>
      <c r="E162" s="103">
        <v>3</v>
      </c>
      <c r="F162" s="87">
        <v>0</v>
      </c>
      <c r="G162" s="104">
        <f t="shared" si="2"/>
        <v>0</v>
      </c>
    </row>
    <row r="163" spans="1:7" s="89" customFormat="1" ht="13.5" customHeight="1">
      <c r="A163" s="101">
        <v>141</v>
      </c>
      <c r="B163" s="102" t="s">
        <v>336</v>
      </c>
      <c r="C163" s="102" t="s">
        <v>335</v>
      </c>
      <c r="D163" s="102" t="s">
        <v>148</v>
      </c>
      <c r="E163" s="103">
        <v>5</v>
      </c>
      <c r="F163" s="87">
        <v>0</v>
      </c>
      <c r="G163" s="104">
        <f t="shared" si="2"/>
        <v>0</v>
      </c>
    </row>
    <row r="164" spans="1:7" s="89" customFormat="1" ht="13.5" customHeight="1">
      <c r="A164" s="101">
        <v>142</v>
      </c>
      <c r="B164" s="102" t="s">
        <v>334</v>
      </c>
      <c r="C164" s="102" t="s">
        <v>333</v>
      </c>
      <c r="D164" s="102" t="s">
        <v>148</v>
      </c>
      <c r="E164" s="103">
        <v>4</v>
      </c>
      <c r="F164" s="87">
        <v>0</v>
      </c>
      <c r="G164" s="104">
        <f t="shared" si="2"/>
        <v>0</v>
      </c>
    </row>
    <row r="165" spans="1:7" s="89" customFormat="1" ht="13.5" customHeight="1">
      <c r="A165" s="101">
        <v>143</v>
      </c>
      <c r="B165" s="102" t="s">
        <v>332</v>
      </c>
      <c r="C165" s="102" t="s">
        <v>331</v>
      </c>
      <c r="D165" s="102" t="s">
        <v>148</v>
      </c>
      <c r="E165" s="103">
        <v>7</v>
      </c>
      <c r="F165" s="87">
        <v>0</v>
      </c>
      <c r="G165" s="104">
        <f t="shared" si="2"/>
        <v>0</v>
      </c>
    </row>
    <row r="166" spans="1:7" s="89" customFormat="1" ht="24" customHeight="1">
      <c r="A166" s="101">
        <v>144</v>
      </c>
      <c r="B166" s="102" t="s">
        <v>330</v>
      </c>
      <c r="C166" s="102" t="s">
        <v>329</v>
      </c>
      <c r="D166" s="102" t="s">
        <v>148</v>
      </c>
      <c r="E166" s="103">
        <v>1</v>
      </c>
      <c r="F166" s="87">
        <v>0</v>
      </c>
      <c r="G166" s="104">
        <f t="shared" si="2"/>
        <v>0</v>
      </c>
    </row>
    <row r="167" spans="1:7" s="89" customFormat="1" ht="24" customHeight="1">
      <c r="A167" s="101">
        <v>145</v>
      </c>
      <c r="B167" s="102" t="s">
        <v>328</v>
      </c>
      <c r="C167" s="102" t="s">
        <v>327</v>
      </c>
      <c r="D167" s="102" t="s">
        <v>148</v>
      </c>
      <c r="E167" s="103">
        <v>1</v>
      </c>
      <c r="F167" s="87">
        <v>0</v>
      </c>
      <c r="G167" s="104">
        <f t="shared" si="2"/>
        <v>0</v>
      </c>
    </row>
    <row r="168" spans="1:7" s="89" customFormat="1" ht="24" customHeight="1">
      <c r="A168" s="101">
        <v>146</v>
      </c>
      <c r="B168" s="102" t="s">
        <v>326</v>
      </c>
      <c r="C168" s="102" t="s">
        <v>325</v>
      </c>
      <c r="D168" s="102" t="s">
        <v>148</v>
      </c>
      <c r="E168" s="103">
        <v>1</v>
      </c>
      <c r="F168" s="87">
        <v>0</v>
      </c>
      <c r="G168" s="104">
        <f t="shared" si="2"/>
        <v>0</v>
      </c>
    </row>
    <row r="169" spans="1:7" s="89" customFormat="1" ht="13.5" customHeight="1">
      <c r="A169" s="101">
        <v>147</v>
      </c>
      <c r="B169" s="102" t="s">
        <v>324</v>
      </c>
      <c r="C169" s="102" t="s">
        <v>323</v>
      </c>
      <c r="D169" s="102" t="s">
        <v>148</v>
      </c>
      <c r="E169" s="103">
        <v>3</v>
      </c>
      <c r="F169" s="87">
        <v>0</v>
      </c>
      <c r="G169" s="104">
        <f t="shared" si="2"/>
        <v>0</v>
      </c>
    </row>
    <row r="170" spans="1:7" s="89" customFormat="1" ht="13.5" customHeight="1">
      <c r="A170" s="101">
        <v>148</v>
      </c>
      <c r="B170" s="102" t="s">
        <v>322</v>
      </c>
      <c r="C170" s="102" t="s">
        <v>321</v>
      </c>
      <c r="D170" s="102" t="s">
        <v>148</v>
      </c>
      <c r="E170" s="103">
        <v>4</v>
      </c>
      <c r="F170" s="87">
        <v>0</v>
      </c>
      <c r="G170" s="104">
        <f t="shared" si="2"/>
        <v>0</v>
      </c>
    </row>
    <row r="171" spans="1:7" s="89" customFormat="1" ht="13.5" customHeight="1">
      <c r="A171" s="101">
        <v>149</v>
      </c>
      <c r="B171" s="102" t="s">
        <v>320</v>
      </c>
      <c r="C171" s="102" t="s">
        <v>319</v>
      </c>
      <c r="D171" s="102" t="s">
        <v>148</v>
      </c>
      <c r="E171" s="103">
        <v>4</v>
      </c>
      <c r="F171" s="87">
        <v>0</v>
      </c>
      <c r="G171" s="104">
        <f t="shared" si="2"/>
        <v>0</v>
      </c>
    </row>
    <row r="172" spans="1:7" s="89" customFormat="1" ht="24" customHeight="1">
      <c r="A172" s="101">
        <v>150</v>
      </c>
      <c r="B172" s="102" t="s">
        <v>318</v>
      </c>
      <c r="C172" s="102" t="s">
        <v>317</v>
      </c>
      <c r="D172" s="102" t="s">
        <v>148</v>
      </c>
      <c r="E172" s="103">
        <v>1</v>
      </c>
      <c r="F172" s="87">
        <v>0</v>
      </c>
      <c r="G172" s="104">
        <f t="shared" si="2"/>
        <v>0</v>
      </c>
    </row>
    <row r="173" spans="1:7" s="89" customFormat="1" ht="24" customHeight="1">
      <c r="A173" s="101">
        <v>151</v>
      </c>
      <c r="B173" s="102" t="s">
        <v>316</v>
      </c>
      <c r="C173" s="102" t="s">
        <v>315</v>
      </c>
      <c r="D173" s="102" t="s">
        <v>148</v>
      </c>
      <c r="E173" s="103">
        <v>1</v>
      </c>
      <c r="F173" s="87">
        <v>0</v>
      </c>
      <c r="G173" s="104">
        <f t="shared" si="2"/>
        <v>0</v>
      </c>
    </row>
    <row r="174" spans="1:7" s="89" customFormat="1" ht="13.5" customHeight="1">
      <c r="A174" s="101">
        <v>152</v>
      </c>
      <c r="B174" s="102" t="s">
        <v>314</v>
      </c>
      <c r="C174" s="102" t="s">
        <v>313</v>
      </c>
      <c r="D174" s="102" t="s">
        <v>148</v>
      </c>
      <c r="E174" s="103">
        <v>1</v>
      </c>
      <c r="F174" s="87">
        <v>0</v>
      </c>
      <c r="G174" s="104">
        <f t="shared" si="2"/>
        <v>0</v>
      </c>
    </row>
    <row r="175" spans="1:7" s="89" customFormat="1" ht="24" customHeight="1">
      <c r="A175" s="101">
        <v>153</v>
      </c>
      <c r="B175" s="102" t="s">
        <v>312</v>
      </c>
      <c r="C175" s="102" t="s">
        <v>311</v>
      </c>
      <c r="D175" s="102" t="s">
        <v>148</v>
      </c>
      <c r="E175" s="103">
        <v>4</v>
      </c>
      <c r="F175" s="87">
        <v>0</v>
      </c>
      <c r="G175" s="104">
        <f t="shared" si="2"/>
        <v>0</v>
      </c>
    </row>
    <row r="176" spans="1:7" s="89" customFormat="1" ht="13.5" customHeight="1">
      <c r="A176" s="101">
        <v>154</v>
      </c>
      <c r="B176" s="102" t="s">
        <v>310</v>
      </c>
      <c r="C176" s="102" t="s">
        <v>309</v>
      </c>
      <c r="D176" s="102" t="s">
        <v>148</v>
      </c>
      <c r="E176" s="103">
        <v>4</v>
      </c>
      <c r="F176" s="87">
        <v>0</v>
      </c>
      <c r="G176" s="104">
        <f t="shared" si="2"/>
        <v>0</v>
      </c>
    </row>
    <row r="177" spans="1:7" s="89" customFormat="1" ht="24" customHeight="1">
      <c r="A177" s="101">
        <v>155</v>
      </c>
      <c r="B177" s="102" t="s">
        <v>308</v>
      </c>
      <c r="C177" s="102" t="s">
        <v>307</v>
      </c>
      <c r="D177" s="102" t="s">
        <v>148</v>
      </c>
      <c r="E177" s="103">
        <v>5</v>
      </c>
      <c r="F177" s="87">
        <v>0</v>
      </c>
      <c r="G177" s="104">
        <f t="shared" si="2"/>
        <v>0</v>
      </c>
    </row>
    <row r="178" spans="1:7" s="89" customFormat="1" ht="13.5" customHeight="1">
      <c r="A178" s="101">
        <v>156</v>
      </c>
      <c r="B178" s="102" t="s">
        <v>306</v>
      </c>
      <c r="C178" s="102" t="s">
        <v>305</v>
      </c>
      <c r="D178" s="102" t="s">
        <v>148</v>
      </c>
      <c r="E178" s="103">
        <v>5</v>
      </c>
      <c r="F178" s="87">
        <v>0</v>
      </c>
      <c r="G178" s="104">
        <f t="shared" si="2"/>
        <v>0</v>
      </c>
    </row>
    <row r="179" spans="1:7" s="89" customFormat="1" ht="13.5" customHeight="1">
      <c r="A179" s="101">
        <v>157</v>
      </c>
      <c r="B179" s="102" t="s">
        <v>304</v>
      </c>
      <c r="C179" s="102" t="s">
        <v>303</v>
      </c>
      <c r="D179" s="102" t="s">
        <v>240</v>
      </c>
      <c r="E179" s="103">
        <v>675.24</v>
      </c>
      <c r="F179" s="87">
        <v>0</v>
      </c>
      <c r="G179" s="104">
        <f t="shared" si="2"/>
        <v>0</v>
      </c>
    </row>
    <row r="180" spans="1:7" s="89" customFormat="1" ht="24" customHeight="1">
      <c r="A180" s="101">
        <v>158</v>
      </c>
      <c r="B180" s="102" t="s">
        <v>302</v>
      </c>
      <c r="C180" s="102" t="s">
        <v>301</v>
      </c>
      <c r="D180" s="102" t="s">
        <v>240</v>
      </c>
      <c r="E180" s="103">
        <v>675.24</v>
      </c>
      <c r="F180" s="87">
        <v>0</v>
      </c>
      <c r="G180" s="104">
        <f t="shared" si="2"/>
        <v>0</v>
      </c>
    </row>
    <row r="181" spans="1:7" s="89" customFormat="1" ht="28.5" customHeight="1">
      <c r="A181" s="97"/>
      <c r="B181" s="98" t="s">
        <v>242</v>
      </c>
      <c r="C181" s="98" t="s">
        <v>300</v>
      </c>
      <c r="D181" s="98"/>
      <c r="E181" s="99"/>
      <c r="F181" s="100"/>
      <c r="G181" s="100">
        <f>SUM(G182:G184)</f>
        <v>0</v>
      </c>
    </row>
    <row r="182" spans="1:7" s="89" customFormat="1" ht="24" customHeight="1">
      <c r="A182" s="101">
        <v>159</v>
      </c>
      <c r="B182" s="102" t="s">
        <v>299</v>
      </c>
      <c r="C182" s="102" t="s">
        <v>298</v>
      </c>
      <c r="D182" s="102" t="s">
        <v>221</v>
      </c>
      <c r="E182" s="103">
        <v>22</v>
      </c>
      <c r="F182" s="87">
        <v>0</v>
      </c>
      <c r="G182" s="104">
        <f t="shared" si="2"/>
        <v>0</v>
      </c>
    </row>
    <row r="183" spans="1:7" s="89" customFormat="1" ht="24" customHeight="1">
      <c r="A183" s="101">
        <v>160</v>
      </c>
      <c r="B183" s="102" t="s">
        <v>297</v>
      </c>
      <c r="C183" s="102" t="s">
        <v>296</v>
      </c>
      <c r="D183" s="102" t="s">
        <v>221</v>
      </c>
      <c r="E183" s="103">
        <v>109</v>
      </c>
      <c r="F183" s="87">
        <v>0</v>
      </c>
      <c r="G183" s="104">
        <f t="shared" si="2"/>
        <v>0</v>
      </c>
    </row>
    <row r="184" spans="1:7" s="89" customFormat="1" ht="24" customHeight="1">
      <c r="A184" s="101">
        <v>161</v>
      </c>
      <c r="B184" s="102" t="s">
        <v>295</v>
      </c>
      <c r="C184" s="102" t="s">
        <v>294</v>
      </c>
      <c r="D184" s="102" t="s">
        <v>221</v>
      </c>
      <c r="E184" s="103">
        <v>12</v>
      </c>
      <c r="F184" s="87">
        <v>0</v>
      </c>
      <c r="G184" s="104">
        <f t="shared" si="2"/>
        <v>0</v>
      </c>
    </row>
    <row r="185" spans="1:7" s="89" customFormat="1" ht="30.75" customHeight="1">
      <c r="A185" s="108"/>
      <c r="B185" s="109"/>
      <c r="C185" s="109" t="s">
        <v>293</v>
      </c>
      <c r="D185" s="109"/>
      <c r="E185" s="110"/>
      <c r="F185" s="111"/>
      <c r="G185" s="111">
        <f>SUM(G14+G25+G47+G66+G72+G76+G112+G142+G154+G181)</f>
        <v>0</v>
      </c>
    </row>
  </sheetData>
  <sheetProtection algorithmName="SHA-512" hashValue="IzThhiqLJGDeEbpe14M+PTuZZ9QfjAkJofwuwTu1nyg7vVkplKObtmjMKk+24FeoRRtqK+Y7H383SuqSBpIWYA==" saltValue="vFqBvm7KGw7ub0sifRiXJw==" spinCount="100000" sheet="1" objects="1" scenarios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 topLeftCell="A1">
      <selection activeCell="C120" sqref="C120"/>
    </sheetView>
  </sheetViews>
  <sheetFormatPr defaultColWidth="9.140625" defaultRowHeight="12"/>
  <cols>
    <col min="1" max="1" width="12.28125" style="259" customWidth="1"/>
    <col min="2" max="2" width="44.28125" style="259" customWidth="1"/>
    <col min="3" max="3" width="12.7109375" style="259" customWidth="1"/>
    <col min="4" max="4" width="6.7109375" style="259" customWidth="1"/>
    <col min="5" max="5" width="4.7109375" style="259" customWidth="1"/>
    <col min="6" max="6" width="18.00390625" style="259" customWidth="1"/>
    <col min="7" max="7" width="17.28125" style="259" customWidth="1"/>
    <col min="8" max="16384" width="9.28125" style="259" customWidth="1"/>
  </cols>
  <sheetData>
    <row r="1" spans="1:7" s="89" customFormat="1" ht="27.75" customHeight="1">
      <c r="A1" s="339" t="s">
        <v>650</v>
      </c>
      <c r="B1" s="339"/>
      <c r="C1" s="339"/>
      <c r="D1" s="339"/>
      <c r="E1" s="339"/>
      <c r="F1" s="339"/>
      <c r="G1" s="339"/>
    </row>
    <row r="2" spans="1:7" s="89" customFormat="1" ht="12.75" customHeight="1">
      <c r="A2" s="79" t="s">
        <v>649</v>
      </c>
      <c r="B2" s="79"/>
      <c r="C2" s="79"/>
      <c r="D2" s="79"/>
      <c r="E2" s="79"/>
      <c r="F2" s="79"/>
      <c r="G2" s="79"/>
    </row>
    <row r="3" spans="1:7" s="89" customFormat="1" ht="12.75" customHeight="1" thickBot="1">
      <c r="A3" s="79" t="s">
        <v>803</v>
      </c>
      <c r="B3" s="79"/>
      <c r="C3" s="79"/>
      <c r="D3" s="79"/>
      <c r="E3" s="79"/>
      <c r="F3" s="79"/>
      <c r="G3" s="79"/>
    </row>
    <row r="4" spans="1:7" s="89" customFormat="1" ht="13.5" customHeight="1" thickBot="1">
      <c r="A4" s="80"/>
      <c r="B4" s="79"/>
      <c r="C4" s="90" t="s">
        <v>799</v>
      </c>
      <c r="D4" s="91"/>
      <c r="E4" s="92"/>
      <c r="F4" s="92"/>
      <c r="G4" s="79"/>
    </row>
    <row r="5" spans="1:7" s="89" customFormat="1" ht="6.75" customHeight="1">
      <c r="A5" s="78"/>
      <c r="B5" s="76"/>
      <c r="C5" s="77"/>
      <c r="D5" s="76"/>
      <c r="E5" s="75"/>
      <c r="F5" s="74"/>
      <c r="G5" s="74"/>
    </row>
    <row r="6" spans="1:7" s="89" customFormat="1" ht="12.75" customHeight="1">
      <c r="A6" s="72" t="s">
        <v>647</v>
      </c>
      <c r="B6" s="72"/>
      <c r="C6" s="72"/>
      <c r="D6" s="72"/>
      <c r="E6" s="72"/>
      <c r="F6" s="72"/>
      <c r="G6" s="72"/>
    </row>
    <row r="7" spans="1:7" s="89" customFormat="1" ht="12.75" customHeight="1">
      <c r="A7" s="72" t="s">
        <v>646</v>
      </c>
      <c r="B7" s="119"/>
      <c r="C7" s="72"/>
      <c r="D7" s="72"/>
      <c r="E7" s="72"/>
      <c r="F7" s="72"/>
      <c r="G7" s="72"/>
    </row>
    <row r="8" spans="1:7" s="89" customFormat="1" ht="12.75" customHeight="1">
      <c r="A8" s="72" t="s">
        <v>644</v>
      </c>
      <c r="B8" s="73"/>
      <c r="C8" s="73"/>
      <c r="D8" s="73"/>
      <c r="E8" s="71"/>
      <c r="F8" s="72"/>
      <c r="G8" s="72"/>
    </row>
    <row r="10" spans="1:7" ht="12.75">
      <c r="A10" s="260" t="s">
        <v>59</v>
      </c>
      <c r="B10" s="260" t="s">
        <v>56</v>
      </c>
      <c r="C10" s="261" t="s">
        <v>651</v>
      </c>
      <c r="D10" s="262"/>
      <c r="E10" s="262" t="s">
        <v>652</v>
      </c>
      <c r="F10" s="263" t="s">
        <v>638</v>
      </c>
      <c r="G10" s="264"/>
    </row>
    <row r="11" spans="1:7" ht="12">
      <c r="A11" s="82"/>
      <c r="B11" s="81" t="s">
        <v>653</v>
      </c>
      <c r="C11" s="265"/>
      <c r="D11" s="262"/>
      <c r="E11" s="266"/>
      <c r="F11" s="265"/>
      <c r="G11" s="264"/>
    </row>
    <row r="12" spans="1:7" ht="12">
      <c r="A12" s="82" t="s">
        <v>654</v>
      </c>
      <c r="B12" s="82" t="s">
        <v>655</v>
      </c>
      <c r="C12" s="117">
        <v>0</v>
      </c>
      <c r="D12" s="262">
        <v>1</v>
      </c>
      <c r="E12" s="266" t="s">
        <v>656</v>
      </c>
      <c r="F12" s="265">
        <f aca="true" t="shared" si="0" ref="F12:F26">PRODUCT(C12:D12)</f>
        <v>0</v>
      </c>
      <c r="G12" s="264"/>
    </row>
    <row r="13" spans="1:7" ht="12">
      <c r="A13" s="82" t="s">
        <v>657</v>
      </c>
      <c r="B13" s="82" t="s">
        <v>658</v>
      </c>
      <c r="C13" s="117">
        <v>0</v>
      </c>
      <c r="D13" s="262">
        <v>1</v>
      </c>
      <c r="E13" s="266" t="s">
        <v>656</v>
      </c>
      <c r="F13" s="265">
        <f t="shared" si="0"/>
        <v>0</v>
      </c>
      <c r="G13" s="264"/>
    </row>
    <row r="14" spans="1:7" ht="12">
      <c r="A14" s="82" t="s">
        <v>659</v>
      </c>
      <c r="B14" s="82" t="s">
        <v>660</v>
      </c>
      <c r="C14" s="117">
        <v>0</v>
      </c>
      <c r="D14" s="262">
        <v>1</v>
      </c>
      <c r="E14" s="266" t="s">
        <v>656</v>
      </c>
      <c r="F14" s="265">
        <f t="shared" si="0"/>
        <v>0</v>
      </c>
      <c r="G14" s="264"/>
    </row>
    <row r="15" spans="1:7" ht="12">
      <c r="A15" s="82" t="s">
        <v>661</v>
      </c>
      <c r="B15" s="82" t="s">
        <v>662</v>
      </c>
      <c r="C15" s="117">
        <v>0</v>
      </c>
      <c r="D15" s="262">
        <v>1</v>
      </c>
      <c r="E15" s="266" t="s">
        <v>656</v>
      </c>
      <c r="F15" s="265">
        <f t="shared" si="0"/>
        <v>0</v>
      </c>
      <c r="G15" s="264"/>
    </row>
    <row r="16" spans="1:7" ht="12">
      <c r="A16" s="82" t="s">
        <v>663</v>
      </c>
      <c r="B16" s="267" t="s">
        <v>664</v>
      </c>
      <c r="C16" s="117">
        <v>0</v>
      </c>
      <c r="D16" s="262">
        <v>2</v>
      </c>
      <c r="E16" s="266" t="s">
        <v>656</v>
      </c>
      <c r="F16" s="265">
        <f t="shared" si="0"/>
        <v>0</v>
      </c>
      <c r="G16" s="264"/>
    </row>
    <row r="17" spans="1:7" ht="12">
      <c r="A17" s="82" t="s">
        <v>665</v>
      </c>
      <c r="B17" s="267" t="s">
        <v>666</v>
      </c>
      <c r="C17" s="117">
        <v>0</v>
      </c>
      <c r="D17" s="262">
        <v>1</v>
      </c>
      <c r="E17" s="266" t="s">
        <v>656</v>
      </c>
      <c r="F17" s="265">
        <f t="shared" si="0"/>
        <v>0</v>
      </c>
      <c r="G17" s="264"/>
    </row>
    <row r="18" spans="1:7" ht="12">
      <c r="A18" s="82" t="s">
        <v>667</v>
      </c>
      <c r="B18" s="267" t="s">
        <v>668</v>
      </c>
      <c r="C18" s="118">
        <v>0</v>
      </c>
      <c r="D18" s="262">
        <v>2</v>
      </c>
      <c r="E18" s="268" t="s">
        <v>656</v>
      </c>
      <c r="F18" s="269">
        <f t="shared" si="0"/>
        <v>0</v>
      </c>
      <c r="G18" s="264"/>
    </row>
    <row r="19" spans="1:7" ht="12">
      <c r="A19" s="82" t="s">
        <v>669</v>
      </c>
      <c r="B19" s="267" t="s">
        <v>670</v>
      </c>
      <c r="C19" s="118">
        <v>0</v>
      </c>
      <c r="D19" s="262">
        <v>1</v>
      </c>
      <c r="E19" s="268" t="s">
        <v>656</v>
      </c>
      <c r="F19" s="269">
        <f t="shared" si="0"/>
        <v>0</v>
      </c>
      <c r="G19" s="264"/>
    </row>
    <row r="20" spans="1:7" ht="12">
      <c r="A20" s="82" t="s">
        <v>671</v>
      </c>
      <c r="B20" s="267" t="s">
        <v>672</v>
      </c>
      <c r="C20" s="118">
        <v>0</v>
      </c>
      <c r="D20" s="262">
        <v>1</v>
      </c>
      <c r="E20" s="268" t="s">
        <v>656</v>
      </c>
      <c r="F20" s="269">
        <f t="shared" si="0"/>
        <v>0</v>
      </c>
      <c r="G20" s="264"/>
    </row>
    <row r="21" spans="1:7" ht="25.5">
      <c r="A21" s="270" t="s">
        <v>673</v>
      </c>
      <c r="B21" s="83" t="s">
        <v>674</v>
      </c>
      <c r="C21" s="118">
        <v>0</v>
      </c>
      <c r="D21" s="271">
        <v>1</v>
      </c>
      <c r="E21" s="268" t="s">
        <v>656</v>
      </c>
      <c r="F21" s="269">
        <f t="shared" si="0"/>
        <v>0</v>
      </c>
      <c r="G21" s="264"/>
    </row>
    <row r="22" spans="1:7" ht="25.5">
      <c r="A22" s="270"/>
      <c r="B22" s="272" t="s">
        <v>675</v>
      </c>
      <c r="C22" s="118">
        <v>0</v>
      </c>
      <c r="D22" s="262">
        <v>38</v>
      </c>
      <c r="E22" s="268" t="s">
        <v>676</v>
      </c>
      <c r="F22" s="273">
        <f t="shared" si="0"/>
        <v>0</v>
      </c>
      <c r="G22" s="264"/>
    </row>
    <row r="23" spans="1:7" ht="25.5">
      <c r="A23" s="82" t="s">
        <v>677</v>
      </c>
      <c r="B23" s="267" t="s">
        <v>678</v>
      </c>
      <c r="C23" s="117">
        <v>0</v>
      </c>
      <c r="D23" s="262">
        <v>1</v>
      </c>
      <c r="E23" s="266" t="s">
        <v>656</v>
      </c>
      <c r="F23" s="265">
        <f t="shared" si="0"/>
        <v>0</v>
      </c>
      <c r="G23" s="264"/>
    </row>
    <row r="24" spans="1:7" ht="12">
      <c r="A24" s="82" t="s">
        <v>679</v>
      </c>
      <c r="B24" s="267" t="s">
        <v>680</v>
      </c>
      <c r="C24" s="117">
        <v>0</v>
      </c>
      <c r="D24" s="262">
        <v>1</v>
      </c>
      <c r="E24" s="266" t="s">
        <v>656</v>
      </c>
      <c r="F24" s="265">
        <f t="shared" si="0"/>
        <v>0</v>
      </c>
      <c r="G24" s="264"/>
    </row>
    <row r="25" spans="1:7" ht="25.5">
      <c r="A25" s="82" t="s">
        <v>681</v>
      </c>
      <c r="B25" s="267" t="s">
        <v>682</v>
      </c>
      <c r="C25" s="117">
        <v>0</v>
      </c>
      <c r="D25" s="262">
        <v>1</v>
      </c>
      <c r="E25" s="266" t="s">
        <v>656</v>
      </c>
      <c r="F25" s="265">
        <f t="shared" si="0"/>
        <v>0</v>
      </c>
      <c r="G25" s="264"/>
    </row>
    <row r="26" spans="1:7" ht="25.5">
      <c r="A26" s="82" t="s">
        <v>683</v>
      </c>
      <c r="B26" s="267" t="s">
        <v>684</v>
      </c>
      <c r="C26" s="117">
        <v>0</v>
      </c>
      <c r="D26" s="262">
        <v>1</v>
      </c>
      <c r="E26" s="266" t="s">
        <v>656</v>
      </c>
      <c r="F26" s="265">
        <f t="shared" si="0"/>
        <v>0</v>
      </c>
      <c r="G26" s="264"/>
    </row>
    <row r="27" spans="1:7" ht="12">
      <c r="A27" s="82"/>
      <c r="B27" s="260"/>
      <c r="C27" s="261"/>
      <c r="D27" s="262"/>
      <c r="E27" s="262"/>
      <c r="F27" s="261">
        <f>SUM(F12:F26)</f>
        <v>0</v>
      </c>
      <c r="G27" s="274">
        <f>SUM(F27)</f>
        <v>0</v>
      </c>
    </row>
    <row r="28" spans="1:7" ht="12">
      <c r="A28" s="275"/>
      <c r="B28" s="276"/>
      <c r="C28" s="277"/>
      <c r="D28" s="278"/>
      <c r="E28" s="278"/>
      <c r="F28" s="277"/>
      <c r="G28" s="279"/>
    </row>
    <row r="29" spans="1:7" ht="12">
      <c r="A29" s="82"/>
      <c r="B29" s="81" t="s">
        <v>685</v>
      </c>
      <c r="C29" s="265"/>
      <c r="D29" s="262"/>
      <c r="E29" s="262"/>
      <c r="F29" s="265"/>
      <c r="G29" s="264"/>
    </row>
    <row r="30" spans="1:7" ht="12">
      <c r="A30" s="270" t="s">
        <v>686</v>
      </c>
      <c r="B30" s="272" t="s">
        <v>687</v>
      </c>
      <c r="C30" s="118">
        <v>0</v>
      </c>
      <c r="D30" s="262">
        <v>1</v>
      </c>
      <c r="E30" s="268" t="s">
        <v>656</v>
      </c>
      <c r="F30" s="269">
        <f aca="true" t="shared" si="1" ref="F30:F47">PRODUCT(C30:D30)</f>
        <v>0</v>
      </c>
      <c r="G30" s="264"/>
    </row>
    <row r="31" spans="1:7" ht="12">
      <c r="A31" s="270" t="s">
        <v>688</v>
      </c>
      <c r="B31" s="272" t="s">
        <v>689</v>
      </c>
      <c r="C31" s="118">
        <v>0</v>
      </c>
      <c r="D31" s="262">
        <v>1</v>
      </c>
      <c r="E31" s="268" t="s">
        <v>656</v>
      </c>
      <c r="F31" s="269">
        <f t="shared" si="1"/>
        <v>0</v>
      </c>
      <c r="G31" s="264"/>
    </row>
    <row r="32" spans="1:7" ht="51">
      <c r="A32" s="270" t="s">
        <v>690</v>
      </c>
      <c r="B32" s="272" t="s">
        <v>691</v>
      </c>
      <c r="C32" s="118">
        <v>0</v>
      </c>
      <c r="D32" s="262">
        <v>1</v>
      </c>
      <c r="E32" s="268" t="s">
        <v>656</v>
      </c>
      <c r="F32" s="269">
        <f t="shared" si="1"/>
        <v>0</v>
      </c>
      <c r="G32" s="264"/>
    </row>
    <row r="33" spans="1:7" ht="38.25">
      <c r="A33" s="267" t="s">
        <v>692</v>
      </c>
      <c r="B33" s="267" t="s">
        <v>693</v>
      </c>
      <c r="C33" s="117">
        <v>0</v>
      </c>
      <c r="D33" s="262">
        <v>1</v>
      </c>
      <c r="E33" s="266" t="s">
        <v>656</v>
      </c>
      <c r="F33" s="265">
        <f t="shared" si="1"/>
        <v>0</v>
      </c>
      <c r="G33" s="264"/>
    </row>
    <row r="34" spans="1:7" ht="12">
      <c r="A34" s="270" t="s">
        <v>27</v>
      </c>
      <c r="B34" s="272" t="s">
        <v>694</v>
      </c>
      <c r="C34" s="118">
        <v>0</v>
      </c>
      <c r="D34" s="262">
        <v>1</v>
      </c>
      <c r="E34" s="268" t="s">
        <v>656</v>
      </c>
      <c r="F34" s="269">
        <f t="shared" si="1"/>
        <v>0</v>
      </c>
      <c r="G34" s="264"/>
    </row>
    <row r="35" spans="1:7" ht="25.5">
      <c r="A35" s="270" t="s">
        <v>695</v>
      </c>
      <c r="B35" s="272" t="s">
        <v>696</v>
      </c>
      <c r="C35" s="118">
        <v>0</v>
      </c>
      <c r="D35" s="262">
        <v>4</v>
      </c>
      <c r="E35" s="268" t="s">
        <v>656</v>
      </c>
      <c r="F35" s="269">
        <f t="shared" si="1"/>
        <v>0</v>
      </c>
      <c r="G35" s="264"/>
    </row>
    <row r="36" spans="1:7" ht="25.5">
      <c r="A36" s="270" t="s">
        <v>697</v>
      </c>
      <c r="B36" s="272" t="s">
        <v>698</v>
      </c>
      <c r="C36" s="118">
        <v>0</v>
      </c>
      <c r="D36" s="262">
        <v>4</v>
      </c>
      <c r="E36" s="268" t="s">
        <v>656</v>
      </c>
      <c r="F36" s="269">
        <f t="shared" si="1"/>
        <v>0</v>
      </c>
      <c r="G36" s="264"/>
    </row>
    <row r="37" spans="1:7" ht="12">
      <c r="A37" s="82" t="s">
        <v>699</v>
      </c>
      <c r="B37" s="267" t="s">
        <v>700</v>
      </c>
      <c r="C37" s="118">
        <v>0</v>
      </c>
      <c r="D37" s="262">
        <v>1</v>
      </c>
      <c r="E37" s="268" t="s">
        <v>656</v>
      </c>
      <c r="F37" s="269">
        <f t="shared" si="1"/>
        <v>0</v>
      </c>
      <c r="G37" s="264"/>
    </row>
    <row r="38" spans="1:7" ht="12">
      <c r="A38" s="270"/>
      <c r="B38" s="272" t="s">
        <v>701</v>
      </c>
      <c r="C38" s="118">
        <v>0</v>
      </c>
      <c r="D38" s="262">
        <v>1</v>
      </c>
      <c r="E38" s="268" t="s">
        <v>656</v>
      </c>
      <c r="F38" s="269">
        <f t="shared" si="1"/>
        <v>0</v>
      </c>
      <c r="G38" s="264"/>
    </row>
    <row r="39" spans="1:7" ht="12">
      <c r="A39" s="270"/>
      <c r="B39" s="272" t="s">
        <v>702</v>
      </c>
      <c r="C39" s="118">
        <v>0</v>
      </c>
      <c r="D39" s="262">
        <v>1</v>
      </c>
      <c r="E39" s="268" t="s">
        <v>656</v>
      </c>
      <c r="F39" s="269">
        <f t="shared" si="1"/>
        <v>0</v>
      </c>
      <c r="G39" s="264"/>
    </row>
    <row r="40" spans="1:7" ht="25.5">
      <c r="A40" s="270" t="s">
        <v>703</v>
      </c>
      <c r="B40" s="272" t="s">
        <v>704</v>
      </c>
      <c r="C40" s="118">
        <v>0</v>
      </c>
      <c r="D40" s="271">
        <v>1</v>
      </c>
      <c r="E40" s="268" t="s">
        <v>656</v>
      </c>
      <c r="F40" s="269">
        <f t="shared" si="1"/>
        <v>0</v>
      </c>
      <c r="G40" s="264"/>
    </row>
    <row r="41" spans="1:7" ht="25.5">
      <c r="A41" s="270" t="s">
        <v>705</v>
      </c>
      <c r="B41" s="272" t="s">
        <v>706</v>
      </c>
      <c r="C41" s="118">
        <v>0</v>
      </c>
      <c r="D41" s="271">
        <v>1</v>
      </c>
      <c r="E41" s="268" t="s">
        <v>656</v>
      </c>
      <c r="F41" s="269">
        <f t="shared" si="1"/>
        <v>0</v>
      </c>
      <c r="G41" s="264"/>
    </row>
    <row r="42" spans="1:7" ht="25.5">
      <c r="A42" s="270" t="s">
        <v>707</v>
      </c>
      <c r="B42" s="272" t="s">
        <v>708</v>
      </c>
      <c r="C42" s="118">
        <v>0</v>
      </c>
      <c r="D42" s="271">
        <v>1</v>
      </c>
      <c r="E42" s="268" t="s">
        <v>656</v>
      </c>
      <c r="F42" s="269">
        <f t="shared" si="1"/>
        <v>0</v>
      </c>
      <c r="G42" s="264"/>
    </row>
    <row r="43" spans="1:7" ht="25.5">
      <c r="A43" s="270" t="s">
        <v>709</v>
      </c>
      <c r="B43" s="272" t="s">
        <v>710</v>
      </c>
      <c r="C43" s="118">
        <v>0</v>
      </c>
      <c r="D43" s="271">
        <v>1</v>
      </c>
      <c r="E43" s="268" t="s">
        <v>656</v>
      </c>
      <c r="F43" s="269">
        <f t="shared" si="1"/>
        <v>0</v>
      </c>
      <c r="G43" s="264"/>
    </row>
    <row r="44" spans="1:7" ht="25.5">
      <c r="A44" s="82" t="s">
        <v>711</v>
      </c>
      <c r="B44" s="267" t="s">
        <v>712</v>
      </c>
      <c r="C44" s="117">
        <v>0</v>
      </c>
      <c r="D44" s="262">
        <v>2</v>
      </c>
      <c r="E44" s="266" t="s">
        <v>656</v>
      </c>
      <c r="F44" s="265">
        <f t="shared" si="1"/>
        <v>0</v>
      </c>
      <c r="G44" s="264"/>
    </row>
    <row r="45" spans="1:7" ht="12">
      <c r="A45" s="270" t="s">
        <v>713</v>
      </c>
      <c r="B45" s="272" t="s">
        <v>714</v>
      </c>
      <c r="C45" s="118">
        <v>0</v>
      </c>
      <c r="D45" s="262">
        <v>2</v>
      </c>
      <c r="E45" s="268" t="s">
        <v>656</v>
      </c>
      <c r="F45" s="269">
        <f t="shared" si="1"/>
        <v>0</v>
      </c>
      <c r="G45" s="264"/>
    </row>
    <row r="46" spans="1:7" ht="12">
      <c r="A46" s="270" t="s">
        <v>715</v>
      </c>
      <c r="B46" s="272" t="s">
        <v>716</v>
      </c>
      <c r="C46" s="118">
        <v>0</v>
      </c>
      <c r="D46" s="262">
        <v>1</v>
      </c>
      <c r="E46" s="268" t="s">
        <v>656</v>
      </c>
      <c r="F46" s="269">
        <f t="shared" si="1"/>
        <v>0</v>
      </c>
      <c r="G46" s="264"/>
    </row>
    <row r="47" spans="1:7" ht="12">
      <c r="A47" s="270">
        <v>611266041</v>
      </c>
      <c r="B47" s="272" t="s">
        <v>717</v>
      </c>
      <c r="C47" s="118">
        <v>0</v>
      </c>
      <c r="D47" s="262">
        <v>1</v>
      </c>
      <c r="E47" s="268" t="s">
        <v>656</v>
      </c>
      <c r="F47" s="269">
        <f t="shared" si="1"/>
        <v>0</v>
      </c>
      <c r="G47" s="264"/>
    </row>
    <row r="48" spans="1:7" ht="12">
      <c r="A48" s="82"/>
      <c r="B48" s="260"/>
      <c r="C48" s="261"/>
      <c r="D48" s="262"/>
      <c r="E48" s="262"/>
      <c r="F48" s="261">
        <f>SUM(F29:F47)</f>
        <v>0</v>
      </c>
      <c r="G48" s="274">
        <f>SUM(F48)</f>
        <v>0</v>
      </c>
    </row>
    <row r="49" spans="1:7" ht="12">
      <c r="A49" s="275"/>
      <c r="B49" s="276"/>
      <c r="C49" s="277"/>
      <c r="D49" s="278"/>
      <c r="E49" s="278"/>
      <c r="F49" s="277"/>
      <c r="G49" s="264"/>
    </row>
    <row r="50" spans="1:7" ht="12">
      <c r="A50" s="270"/>
      <c r="B50" s="84" t="s">
        <v>718</v>
      </c>
      <c r="C50" s="269"/>
      <c r="D50" s="271"/>
      <c r="E50" s="271"/>
      <c r="F50" s="269"/>
      <c r="G50" s="280"/>
    </row>
    <row r="51" spans="1:7" ht="12">
      <c r="A51" s="267" t="s">
        <v>719</v>
      </c>
      <c r="B51" s="267" t="s">
        <v>720</v>
      </c>
      <c r="C51" s="117">
        <v>0</v>
      </c>
      <c r="D51" s="262">
        <v>1</v>
      </c>
      <c r="E51" s="266" t="s">
        <v>656</v>
      </c>
      <c r="F51" s="265">
        <f>PRODUCT(C51:D51)</f>
        <v>0</v>
      </c>
      <c r="G51" s="281"/>
    </row>
    <row r="52" spans="1:7" ht="12">
      <c r="A52" s="267"/>
      <c r="B52" s="267" t="s">
        <v>721</v>
      </c>
      <c r="C52" s="117">
        <v>0</v>
      </c>
      <c r="D52" s="262">
        <v>35</v>
      </c>
      <c r="E52" s="282" t="s">
        <v>656</v>
      </c>
      <c r="F52" s="283">
        <f>D52*C52</f>
        <v>0</v>
      </c>
      <c r="G52" s="281"/>
    </row>
    <row r="53" spans="1:7" ht="12">
      <c r="A53" s="267" t="s">
        <v>722</v>
      </c>
      <c r="B53" s="284" t="s">
        <v>723</v>
      </c>
      <c r="C53" s="117">
        <v>0</v>
      </c>
      <c r="D53" s="262">
        <v>1</v>
      </c>
      <c r="E53" s="266" t="s">
        <v>656</v>
      </c>
      <c r="F53" s="265">
        <f aca="true" t="shared" si="2" ref="F53:F85">PRODUCT(C53:D53)</f>
        <v>0</v>
      </c>
      <c r="G53" s="281"/>
    </row>
    <row r="54" spans="1:7" ht="12">
      <c r="A54" s="267"/>
      <c r="B54" s="267" t="s">
        <v>724</v>
      </c>
      <c r="C54" s="117">
        <v>0</v>
      </c>
      <c r="D54" s="262">
        <v>2</v>
      </c>
      <c r="E54" s="266" t="s">
        <v>656</v>
      </c>
      <c r="F54" s="265">
        <f t="shared" si="2"/>
        <v>0</v>
      </c>
      <c r="G54" s="281"/>
    </row>
    <row r="55" spans="1:7" ht="12">
      <c r="A55" s="267" t="s">
        <v>725</v>
      </c>
      <c r="B55" s="267" t="s">
        <v>726</v>
      </c>
      <c r="C55" s="117">
        <v>0</v>
      </c>
      <c r="D55" s="262">
        <v>1</v>
      </c>
      <c r="E55" s="266" t="s">
        <v>656</v>
      </c>
      <c r="F55" s="265">
        <f t="shared" si="2"/>
        <v>0</v>
      </c>
      <c r="G55" s="281"/>
    </row>
    <row r="56" spans="1:7" ht="25.5">
      <c r="A56" s="272"/>
      <c r="B56" s="272" t="s">
        <v>727</v>
      </c>
      <c r="C56" s="118">
        <v>0</v>
      </c>
      <c r="D56" s="262">
        <v>1</v>
      </c>
      <c r="E56" s="268" t="s">
        <v>656</v>
      </c>
      <c r="F56" s="269">
        <f t="shared" si="2"/>
        <v>0</v>
      </c>
      <c r="G56" s="281"/>
    </row>
    <row r="57" spans="1:7" ht="12">
      <c r="A57" s="267" t="s">
        <v>728</v>
      </c>
      <c r="B57" s="267" t="s">
        <v>729</v>
      </c>
      <c r="C57" s="117">
        <v>0</v>
      </c>
      <c r="D57" s="262">
        <v>1</v>
      </c>
      <c r="E57" s="266" t="s">
        <v>656</v>
      </c>
      <c r="F57" s="265">
        <f t="shared" si="2"/>
        <v>0</v>
      </c>
      <c r="G57" s="281"/>
    </row>
    <row r="58" spans="1:7" ht="12">
      <c r="A58" s="272" t="s">
        <v>730</v>
      </c>
      <c r="B58" s="272" t="s">
        <v>731</v>
      </c>
      <c r="C58" s="118">
        <v>0</v>
      </c>
      <c r="D58" s="271">
        <v>1</v>
      </c>
      <c r="E58" s="268" t="s">
        <v>656</v>
      </c>
      <c r="F58" s="269">
        <f t="shared" si="2"/>
        <v>0</v>
      </c>
      <c r="G58" s="281"/>
    </row>
    <row r="59" spans="1:7" ht="25.5">
      <c r="A59" s="285" t="s">
        <v>732</v>
      </c>
      <c r="B59" s="285" t="s">
        <v>733</v>
      </c>
      <c r="C59" s="118">
        <v>0</v>
      </c>
      <c r="D59" s="271">
        <v>1</v>
      </c>
      <c r="E59" s="268" t="s">
        <v>656</v>
      </c>
      <c r="F59" s="269">
        <f t="shared" si="2"/>
        <v>0</v>
      </c>
      <c r="G59" s="281"/>
    </row>
    <row r="60" spans="1:7" ht="12">
      <c r="A60" s="267" t="s">
        <v>734</v>
      </c>
      <c r="B60" s="267" t="s">
        <v>735</v>
      </c>
      <c r="C60" s="117">
        <v>0</v>
      </c>
      <c r="D60" s="262">
        <v>3</v>
      </c>
      <c r="E60" s="266" t="s">
        <v>656</v>
      </c>
      <c r="F60" s="265">
        <f t="shared" si="2"/>
        <v>0</v>
      </c>
      <c r="G60" s="281"/>
    </row>
    <row r="61" spans="1:7" ht="12">
      <c r="A61" s="267" t="s">
        <v>736</v>
      </c>
      <c r="B61" s="267" t="s">
        <v>737</v>
      </c>
      <c r="C61" s="117">
        <v>0</v>
      </c>
      <c r="D61" s="262">
        <v>2</v>
      </c>
      <c r="E61" s="266" t="s">
        <v>656</v>
      </c>
      <c r="F61" s="265">
        <f t="shared" si="2"/>
        <v>0</v>
      </c>
      <c r="G61" s="281"/>
    </row>
    <row r="62" spans="1:7" ht="12">
      <c r="A62" s="267" t="s">
        <v>738</v>
      </c>
      <c r="B62" s="267" t="s">
        <v>739</v>
      </c>
      <c r="C62" s="117">
        <v>0</v>
      </c>
      <c r="D62" s="262">
        <v>4</v>
      </c>
      <c r="E62" s="266" t="s">
        <v>656</v>
      </c>
      <c r="F62" s="265">
        <f t="shared" si="2"/>
        <v>0</v>
      </c>
      <c r="G62" s="281"/>
    </row>
    <row r="63" spans="1:7" ht="12">
      <c r="A63" s="272" t="s">
        <v>740</v>
      </c>
      <c r="B63" s="272" t="s">
        <v>741</v>
      </c>
      <c r="C63" s="118">
        <v>0</v>
      </c>
      <c r="D63" s="262">
        <v>7</v>
      </c>
      <c r="E63" s="268" t="s">
        <v>656</v>
      </c>
      <c r="F63" s="269">
        <f t="shared" si="2"/>
        <v>0</v>
      </c>
      <c r="G63" s="281"/>
    </row>
    <row r="64" spans="1:7" ht="12">
      <c r="A64" s="272" t="s">
        <v>742</v>
      </c>
      <c r="B64" s="272" t="s">
        <v>743</v>
      </c>
      <c r="C64" s="118">
        <v>0</v>
      </c>
      <c r="D64" s="262">
        <v>1</v>
      </c>
      <c r="E64" s="268" t="s">
        <v>656</v>
      </c>
      <c r="F64" s="269">
        <f t="shared" si="2"/>
        <v>0</v>
      </c>
      <c r="G64" s="281"/>
    </row>
    <row r="65" spans="1:7" ht="12">
      <c r="A65" s="272" t="s">
        <v>744</v>
      </c>
      <c r="B65" s="272" t="s">
        <v>745</v>
      </c>
      <c r="C65" s="118">
        <v>0</v>
      </c>
      <c r="D65" s="262">
        <v>4</v>
      </c>
      <c r="E65" s="268" t="s">
        <v>656</v>
      </c>
      <c r="F65" s="269">
        <f t="shared" si="2"/>
        <v>0</v>
      </c>
      <c r="G65" s="281"/>
    </row>
    <row r="66" spans="1:7" ht="12">
      <c r="A66" s="267" t="s">
        <v>746</v>
      </c>
      <c r="B66" s="267" t="s">
        <v>747</v>
      </c>
      <c r="C66" s="117">
        <v>0</v>
      </c>
      <c r="D66" s="262">
        <v>11</v>
      </c>
      <c r="E66" s="266" t="s">
        <v>656</v>
      </c>
      <c r="F66" s="265">
        <f t="shared" si="2"/>
        <v>0</v>
      </c>
      <c r="G66" s="281"/>
    </row>
    <row r="67" spans="1:7" ht="12">
      <c r="A67" s="267" t="s">
        <v>748</v>
      </c>
      <c r="B67" s="267" t="s">
        <v>749</v>
      </c>
      <c r="C67" s="117">
        <v>0</v>
      </c>
      <c r="D67" s="262">
        <v>11</v>
      </c>
      <c r="E67" s="282" t="s">
        <v>656</v>
      </c>
      <c r="F67" s="265">
        <f t="shared" si="2"/>
        <v>0</v>
      </c>
      <c r="G67" s="281"/>
    </row>
    <row r="68" spans="1:7" ht="12">
      <c r="A68" s="272" t="s">
        <v>750</v>
      </c>
      <c r="B68" s="272" t="s">
        <v>751</v>
      </c>
      <c r="C68" s="118">
        <v>0</v>
      </c>
      <c r="D68" s="262">
        <v>1</v>
      </c>
      <c r="E68" s="268" t="s">
        <v>656</v>
      </c>
      <c r="F68" s="269">
        <f t="shared" si="2"/>
        <v>0</v>
      </c>
      <c r="G68" s="281"/>
    </row>
    <row r="69" spans="1:7" ht="12">
      <c r="A69" s="272" t="s">
        <v>752</v>
      </c>
      <c r="B69" s="272" t="s">
        <v>753</v>
      </c>
      <c r="C69" s="118">
        <v>0</v>
      </c>
      <c r="D69" s="262">
        <v>1</v>
      </c>
      <c r="E69" s="268" t="s">
        <v>656</v>
      </c>
      <c r="F69" s="269">
        <f t="shared" si="2"/>
        <v>0</v>
      </c>
      <c r="G69" s="281"/>
    </row>
    <row r="70" spans="1:7" ht="25.5">
      <c r="A70" s="272" t="s">
        <v>754</v>
      </c>
      <c r="B70" s="272" t="s">
        <v>755</v>
      </c>
      <c r="C70" s="118">
        <v>0</v>
      </c>
      <c r="D70" s="262">
        <v>1</v>
      </c>
      <c r="E70" s="268" t="s">
        <v>656</v>
      </c>
      <c r="F70" s="269">
        <f t="shared" si="2"/>
        <v>0</v>
      </c>
      <c r="G70" s="281"/>
    </row>
    <row r="71" spans="1:7" ht="12">
      <c r="A71" s="272" t="s">
        <v>756</v>
      </c>
      <c r="B71" s="272" t="s">
        <v>757</v>
      </c>
      <c r="C71" s="118">
        <v>0</v>
      </c>
      <c r="D71" s="262">
        <v>1</v>
      </c>
      <c r="E71" s="268" t="s">
        <v>656</v>
      </c>
      <c r="F71" s="269">
        <f t="shared" si="2"/>
        <v>0</v>
      </c>
      <c r="G71" s="281"/>
    </row>
    <row r="72" spans="1:7" ht="12">
      <c r="A72" s="272" t="s">
        <v>758</v>
      </c>
      <c r="B72" s="272" t="s">
        <v>759</v>
      </c>
      <c r="C72" s="118">
        <v>0</v>
      </c>
      <c r="D72" s="262">
        <v>1</v>
      </c>
      <c r="E72" s="268" t="s">
        <v>656</v>
      </c>
      <c r="F72" s="269">
        <f t="shared" si="2"/>
        <v>0</v>
      </c>
      <c r="G72" s="281"/>
    </row>
    <row r="73" spans="1:7" ht="12">
      <c r="A73" s="272" t="s">
        <v>760</v>
      </c>
      <c r="B73" s="272" t="s">
        <v>761</v>
      </c>
      <c r="C73" s="118">
        <v>0</v>
      </c>
      <c r="D73" s="262">
        <v>1</v>
      </c>
      <c r="E73" s="286" t="s">
        <v>656</v>
      </c>
      <c r="F73" s="269">
        <f t="shared" si="2"/>
        <v>0</v>
      </c>
      <c r="G73" s="281"/>
    </row>
    <row r="74" spans="1:7" ht="12">
      <c r="A74" s="272" t="s">
        <v>756</v>
      </c>
      <c r="B74" s="272" t="s">
        <v>757</v>
      </c>
      <c r="C74" s="118">
        <v>0</v>
      </c>
      <c r="D74" s="262">
        <v>1</v>
      </c>
      <c r="E74" s="286" t="s">
        <v>656</v>
      </c>
      <c r="F74" s="269">
        <f t="shared" si="2"/>
        <v>0</v>
      </c>
      <c r="G74" s="281"/>
    </row>
    <row r="75" spans="1:7" ht="12">
      <c r="A75" s="272" t="s">
        <v>762</v>
      </c>
      <c r="B75" s="272" t="s">
        <v>763</v>
      </c>
      <c r="C75" s="118">
        <v>0</v>
      </c>
      <c r="D75" s="262">
        <v>1</v>
      </c>
      <c r="E75" s="286" t="s">
        <v>656</v>
      </c>
      <c r="F75" s="269">
        <f t="shared" si="2"/>
        <v>0</v>
      </c>
      <c r="G75" s="281"/>
    </row>
    <row r="76" spans="1:7" ht="12">
      <c r="A76" s="272" t="s">
        <v>764</v>
      </c>
      <c r="B76" s="272" t="s">
        <v>765</v>
      </c>
      <c r="C76" s="118">
        <v>0</v>
      </c>
      <c r="D76" s="262">
        <v>1</v>
      </c>
      <c r="E76" s="268" t="s">
        <v>656</v>
      </c>
      <c r="F76" s="269">
        <f t="shared" si="2"/>
        <v>0</v>
      </c>
      <c r="G76" s="281"/>
    </row>
    <row r="77" spans="1:7" ht="12">
      <c r="A77" s="272" t="s">
        <v>756</v>
      </c>
      <c r="B77" s="272" t="s">
        <v>757</v>
      </c>
      <c r="C77" s="118">
        <v>0</v>
      </c>
      <c r="D77" s="262">
        <v>1</v>
      </c>
      <c r="E77" s="268" t="s">
        <v>656</v>
      </c>
      <c r="F77" s="269">
        <f t="shared" si="2"/>
        <v>0</v>
      </c>
      <c r="G77" s="281"/>
    </row>
    <row r="78" spans="1:7" ht="12">
      <c r="A78" s="272" t="s">
        <v>766</v>
      </c>
      <c r="B78" s="272" t="s">
        <v>767</v>
      </c>
      <c r="C78" s="118">
        <v>0</v>
      </c>
      <c r="D78" s="262">
        <v>1</v>
      </c>
      <c r="E78" s="268" t="s">
        <v>656</v>
      </c>
      <c r="F78" s="269">
        <f t="shared" si="2"/>
        <v>0</v>
      </c>
      <c r="G78" s="281"/>
    </row>
    <row r="79" spans="1:7" ht="25.5">
      <c r="A79" s="272" t="s">
        <v>768</v>
      </c>
      <c r="B79" s="272" t="s">
        <v>769</v>
      </c>
      <c r="C79" s="118">
        <v>0</v>
      </c>
      <c r="D79" s="262">
        <v>4</v>
      </c>
      <c r="E79" s="268" t="s">
        <v>656</v>
      </c>
      <c r="F79" s="269">
        <f t="shared" si="2"/>
        <v>0</v>
      </c>
      <c r="G79" s="281"/>
    </row>
    <row r="80" spans="1:7" ht="12">
      <c r="A80" s="272" t="s">
        <v>756</v>
      </c>
      <c r="B80" s="272" t="s">
        <v>757</v>
      </c>
      <c r="C80" s="118">
        <v>0</v>
      </c>
      <c r="D80" s="262">
        <v>4</v>
      </c>
      <c r="E80" s="268" t="s">
        <v>656</v>
      </c>
      <c r="F80" s="269">
        <f t="shared" si="2"/>
        <v>0</v>
      </c>
      <c r="G80" s="281"/>
    </row>
    <row r="81" spans="1:7" ht="12">
      <c r="A81" s="272" t="s">
        <v>758</v>
      </c>
      <c r="B81" s="272" t="s">
        <v>759</v>
      </c>
      <c r="C81" s="118">
        <v>0</v>
      </c>
      <c r="D81" s="262">
        <v>8</v>
      </c>
      <c r="E81" s="268" t="s">
        <v>656</v>
      </c>
      <c r="F81" s="269">
        <f t="shared" si="2"/>
        <v>0</v>
      </c>
      <c r="G81" s="281"/>
    </row>
    <row r="82" spans="1:7" ht="12">
      <c r="A82" s="272" t="s">
        <v>770</v>
      </c>
      <c r="B82" s="272" t="s">
        <v>771</v>
      </c>
      <c r="C82" s="118">
        <v>0</v>
      </c>
      <c r="D82" s="262">
        <v>45</v>
      </c>
      <c r="E82" s="268" t="s">
        <v>656</v>
      </c>
      <c r="F82" s="269">
        <f t="shared" si="2"/>
        <v>0</v>
      </c>
      <c r="G82" s="281"/>
    </row>
    <row r="83" spans="1:7" ht="12">
      <c r="A83" s="272" t="s">
        <v>772</v>
      </c>
      <c r="B83" s="272" t="s">
        <v>773</v>
      </c>
      <c r="C83" s="118">
        <v>0</v>
      </c>
      <c r="D83" s="262">
        <v>10</v>
      </c>
      <c r="E83" s="286" t="s">
        <v>656</v>
      </c>
      <c r="F83" s="269">
        <f t="shared" si="2"/>
        <v>0</v>
      </c>
      <c r="G83" s="281"/>
    </row>
    <row r="84" spans="1:7" ht="12">
      <c r="A84" s="267"/>
      <c r="B84" s="267" t="s">
        <v>774</v>
      </c>
      <c r="C84" s="117">
        <v>0</v>
      </c>
      <c r="D84" s="262">
        <v>1</v>
      </c>
      <c r="E84" s="286" t="s">
        <v>656</v>
      </c>
      <c r="F84" s="265">
        <f t="shared" si="2"/>
        <v>0</v>
      </c>
      <c r="G84" s="281"/>
    </row>
    <row r="85" spans="1:7" ht="12">
      <c r="A85" s="267"/>
      <c r="B85" s="267" t="s">
        <v>775</v>
      </c>
      <c r="C85" s="117">
        <v>0</v>
      </c>
      <c r="D85" s="262">
        <v>1</v>
      </c>
      <c r="E85" s="286" t="s">
        <v>656</v>
      </c>
      <c r="F85" s="265">
        <f t="shared" si="2"/>
        <v>0</v>
      </c>
      <c r="G85" s="281"/>
    </row>
    <row r="86" spans="1:7" ht="12">
      <c r="A86" s="270"/>
      <c r="B86" s="287"/>
      <c r="C86" s="288"/>
      <c r="D86" s="271"/>
      <c r="E86" s="271"/>
      <c r="F86" s="288">
        <f>SUM(F51:F85)</f>
        <v>0</v>
      </c>
      <c r="G86" s="274">
        <f>SUM(F86)</f>
        <v>0</v>
      </c>
    </row>
    <row r="87" spans="1:7" ht="12">
      <c r="A87" s="275"/>
      <c r="B87" s="276"/>
      <c r="C87" s="277"/>
      <c r="D87" s="278"/>
      <c r="E87" s="278"/>
      <c r="F87" s="277"/>
      <c r="G87" s="281"/>
    </row>
    <row r="88" spans="1:7" ht="38.25">
      <c r="A88" s="270"/>
      <c r="B88" s="84" t="s">
        <v>776</v>
      </c>
      <c r="C88" s="269"/>
      <c r="D88" s="271"/>
      <c r="E88" s="271"/>
      <c r="F88" s="269"/>
      <c r="G88" s="281"/>
    </row>
    <row r="89" spans="1:7" ht="12">
      <c r="A89" s="267"/>
      <c r="B89" s="267" t="s">
        <v>721</v>
      </c>
      <c r="C89" s="117">
        <v>0</v>
      </c>
      <c r="D89" s="262">
        <v>2</v>
      </c>
      <c r="E89" s="282" t="s">
        <v>656</v>
      </c>
      <c r="F89" s="283">
        <f>D89*C89</f>
        <v>0</v>
      </c>
      <c r="G89" s="281"/>
    </row>
    <row r="90" spans="1:7" ht="12">
      <c r="A90" s="267" t="s">
        <v>736</v>
      </c>
      <c r="B90" s="267" t="s">
        <v>737</v>
      </c>
      <c r="C90" s="117">
        <v>0</v>
      </c>
      <c r="D90" s="262">
        <v>1</v>
      </c>
      <c r="E90" s="266" t="s">
        <v>656</v>
      </c>
      <c r="F90" s="265">
        <f>PRODUCT(C90:D90)</f>
        <v>0</v>
      </c>
      <c r="G90" s="281"/>
    </row>
    <row r="91" spans="1:7" ht="12">
      <c r="A91" s="272" t="s">
        <v>744</v>
      </c>
      <c r="B91" s="272" t="s">
        <v>745</v>
      </c>
      <c r="C91" s="118">
        <v>0</v>
      </c>
      <c r="D91" s="262">
        <v>4</v>
      </c>
      <c r="E91" s="268" t="s">
        <v>656</v>
      </c>
      <c r="F91" s="269">
        <f>PRODUCT(C91:D91)</f>
        <v>0</v>
      </c>
      <c r="G91" s="281"/>
    </row>
    <row r="92" spans="1:7" ht="12">
      <c r="A92" s="267"/>
      <c r="B92" s="267" t="s">
        <v>774</v>
      </c>
      <c r="C92" s="117">
        <v>0</v>
      </c>
      <c r="D92" s="262">
        <v>1</v>
      </c>
      <c r="E92" s="286" t="s">
        <v>656</v>
      </c>
      <c r="F92" s="265">
        <f>PRODUCT(C92:D92)</f>
        <v>0</v>
      </c>
      <c r="G92" s="281"/>
    </row>
    <row r="93" spans="1:7" ht="25.5">
      <c r="A93" s="267"/>
      <c r="B93" s="267" t="s">
        <v>777</v>
      </c>
      <c r="C93" s="117">
        <v>0</v>
      </c>
      <c r="D93" s="262">
        <v>1</v>
      </c>
      <c r="E93" s="286" t="s">
        <v>656</v>
      </c>
      <c r="F93" s="265">
        <f>PRODUCT(C93:D93)</f>
        <v>0</v>
      </c>
      <c r="G93" s="281"/>
    </row>
    <row r="94" spans="1:7" ht="12">
      <c r="A94" s="270"/>
      <c r="B94" s="287"/>
      <c r="C94" s="288"/>
      <c r="D94" s="271"/>
      <c r="E94" s="271"/>
      <c r="F94" s="288">
        <f>SUM(F89:F93)</f>
        <v>0</v>
      </c>
      <c r="G94" s="274">
        <f>SUM(F94)</f>
        <v>0</v>
      </c>
    </row>
    <row r="95" spans="1:7" ht="12">
      <c r="A95" s="275"/>
      <c r="B95" s="276"/>
      <c r="C95" s="277"/>
      <c r="D95" s="278"/>
      <c r="E95" s="278"/>
      <c r="F95" s="277"/>
      <c r="G95" s="281"/>
    </row>
    <row r="96" spans="1:7" ht="25.5">
      <c r="A96" s="270"/>
      <c r="B96" s="84" t="s">
        <v>778</v>
      </c>
      <c r="C96" s="269"/>
      <c r="D96" s="271"/>
      <c r="E96" s="271"/>
      <c r="F96" s="269"/>
      <c r="G96" s="281"/>
    </row>
    <row r="97" spans="1:7" ht="12">
      <c r="A97" s="82"/>
      <c r="B97" s="267" t="s">
        <v>779</v>
      </c>
      <c r="C97" s="118">
        <v>0</v>
      </c>
      <c r="D97" s="262">
        <v>30</v>
      </c>
      <c r="E97" s="266" t="s">
        <v>221</v>
      </c>
      <c r="F97" s="265">
        <f aca="true" t="shared" si="3" ref="F97:F110">PRODUCT(C97:D97)</f>
        <v>0</v>
      </c>
      <c r="G97" s="280"/>
    </row>
    <row r="98" spans="1:7" ht="12">
      <c r="A98" s="82"/>
      <c r="B98" s="267" t="s">
        <v>780</v>
      </c>
      <c r="C98" s="118">
        <v>0</v>
      </c>
      <c r="D98" s="262">
        <v>130</v>
      </c>
      <c r="E98" s="266" t="s">
        <v>221</v>
      </c>
      <c r="F98" s="265">
        <f t="shared" si="3"/>
        <v>0</v>
      </c>
      <c r="G98" s="280"/>
    </row>
    <row r="99" spans="1:7" ht="12">
      <c r="A99" s="270"/>
      <c r="B99" s="272" t="s">
        <v>781</v>
      </c>
      <c r="C99" s="118">
        <v>0</v>
      </c>
      <c r="D99" s="262">
        <v>325</v>
      </c>
      <c r="E99" s="266" t="s">
        <v>221</v>
      </c>
      <c r="F99" s="265">
        <f t="shared" si="3"/>
        <v>0</v>
      </c>
      <c r="G99" s="280"/>
    </row>
    <row r="100" spans="1:7" ht="12">
      <c r="A100" s="270"/>
      <c r="B100" s="272" t="s">
        <v>782</v>
      </c>
      <c r="C100" s="118">
        <v>0</v>
      </c>
      <c r="D100" s="262">
        <f>SUM(D97:D99)</f>
        <v>485</v>
      </c>
      <c r="E100" s="268" t="s">
        <v>221</v>
      </c>
      <c r="F100" s="269">
        <f t="shared" si="3"/>
        <v>0</v>
      </c>
      <c r="G100" s="280"/>
    </row>
    <row r="101" spans="1:7" ht="12">
      <c r="A101" s="82"/>
      <c r="B101" s="289" t="s">
        <v>783</v>
      </c>
      <c r="C101" s="117">
        <v>0</v>
      </c>
      <c r="D101" s="262">
        <v>50</v>
      </c>
      <c r="E101" s="266" t="s">
        <v>221</v>
      </c>
      <c r="F101" s="265">
        <f t="shared" si="3"/>
        <v>0</v>
      </c>
      <c r="G101" s="280"/>
    </row>
    <row r="102" spans="1:7" ht="12">
      <c r="A102" s="270"/>
      <c r="B102" s="272" t="s">
        <v>784</v>
      </c>
      <c r="C102" s="118">
        <v>0</v>
      </c>
      <c r="D102" s="262">
        <v>43</v>
      </c>
      <c r="E102" s="268" t="s">
        <v>656</v>
      </c>
      <c r="F102" s="269">
        <f t="shared" si="3"/>
        <v>0</v>
      </c>
      <c r="G102" s="280"/>
    </row>
    <row r="103" spans="1:7" ht="12">
      <c r="A103" s="270"/>
      <c r="B103" s="272" t="s">
        <v>785</v>
      </c>
      <c r="C103" s="118">
        <v>0</v>
      </c>
      <c r="D103" s="262">
        <v>17</v>
      </c>
      <c r="E103" s="268" t="s">
        <v>656</v>
      </c>
      <c r="F103" s="269">
        <f t="shared" si="3"/>
        <v>0</v>
      </c>
      <c r="G103" s="280"/>
    </row>
    <row r="104" spans="1:7" ht="25.5">
      <c r="A104" s="270"/>
      <c r="B104" s="272" t="s">
        <v>786</v>
      </c>
      <c r="C104" s="118">
        <v>0</v>
      </c>
      <c r="D104" s="262">
        <v>5</v>
      </c>
      <c r="E104" s="268" t="s">
        <v>221</v>
      </c>
      <c r="F104" s="269">
        <f t="shared" si="3"/>
        <v>0</v>
      </c>
      <c r="G104" s="280"/>
    </row>
    <row r="105" spans="1:7" ht="25.5">
      <c r="A105" s="270"/>
      <c r="B105" s="272" t="s">
        <v>787</v>
      </c>
      <c r="C105" s="118">
        <v>0</v>
      </c>
      <c r="D105" s="262">
        <v>15</v>
      </c>
      <c r="E105" s="268" t="s">
        <v>221</v>
      </c>
      <c r="F105" s="269">
        <f t="shared" si="3"/>
        <v>0</v>
      </c>
      <c r="G105" s="280"/>
    </row>
    <row r="106" spans="1:7" ht="12">
      <c r="A106" s="270"/>
      <c r="B106" s="272" t="s">
        <v>788</v>
      </c>
      <c r="C106" s="118">
        <v>0</v>
      </c>
      <c r="D106" s="262">
        <v>30</v>
      </c>
      <c r="E106" s="268" t="s">
        <v>221</v>
      </c>
      <c r="F106" s="269">
        <f t="shared" si="3"/>
        <v>0</v>
      </c>
      <c r="G106" s="280"/>
    </row>
    <row r="107" spans="1:7" ht="12">
      <c r="A107" s="270"/>
      <c r="B107" s="272" t="s">
        <v>789</v>
      </c>
      <c r="C107" s="118">
        <v>0</v>
      </c>
      <c r="D107" s="262">
        <v>50</v>
      </c>
      <c r="E107" s="268" t="s">
        <v>221</v>
      </c>
      <c r="F107" s="269">
        <f t="shared" si="3"/>
        <v>0</v>
      </c>
      <c r="G107" s="280"/>
    </row>
    <row r="108" spans="1:7" ht="12">
      <c r="A108" s="82"/>
      <c r="B108" s="267" t="s">
        <v>790</v>
      </c>
      <c r="C108" s="117">
        <v>0</v>
      </c>
      <c r="D108" s="262">
        <v>20</v>
      </c>
      <c r="E108" s="266" t="s">
        <v>221</v>
      </c>
      <c r="F108" s="265">
        <f t="shared" si="3"/>
        <v>0</v>
      </c>
      <c r="G108" s="280"/>
    </row>
    <row r="109" spans="1:7" ht="12">
      <c r="A109" s="82"/>
      <c r="B109" s="267" t="s">
        <v>791</v>
      </c>
      <c r="C109" s="117">
        <v>0</v>
      </c>
      <c r="D109" s="262">
        <v>1</v>
      </c>
      <c r="E109" s="268" t="s">
        <v>656</v>
      </c>
      <c r="F109" s="265">
        <f t="shared" si="3"/>
        <v>0</v>
      </c>
      <c r="G109" s="280"/>
    </row>
    <row r="110" spans="1:7" ht="12">
      <c r="A110" s="82"/>
      <c r="B110" s="267" t="s">
        <v>792</v>
      </c>
      <c r="C110" s="117">
        <v>0</v>
      </c>
      <c r="D110" s="262">
        <v>1</v>
      </c>
      <c r="E110" s="268" t="s">
        <v>656</v>
      </c>
      <c r="F110" s="265">
        <f t="shared" si="3"/>
        <v>0</v>
      </c>
      <c r="G110" s="280"/>
    </row>
    <row r="111" spans="1:7" ht="12">
      <c r="A111" s="270"/>
      <c r="B111" s="287"/>
      <c r="C111" s="288"/>
      <c r="D111" s="271"/>
      <c r="E111" s="268"/>
      <c r="F111" s="288">
        <f>SUM(F97:F110)</f>
        <v>0</v>
      </c>
      <c r="G111" s="274">
        <f>SUM(F111)</f>
        <v>0</v>
      </c>
    </row>
    <row r="112" spans="1:7" ht="12">
      <c r="A112" s="275"/>
      <c r="B112" s="276"/>
      <c r="C112" s="277"/>
      <c r="D112" s="278"/>
      <c r="E112" s="290"/>
      <c r="F112" s="277"/>
      <c r="G112" s="281"/>
    </row>
    <row r="113" spans="1:7" ht="12">
      <c r="A113" s="270"/>
      <c r="B113" s="287" t="s">
        <v>793</v>
      </c>
      <c r="C113" s="118">
        <v>0</v>
      </c>
      <c r="D113" s="262">
        <v>1</v>
      </c>
      <c r="E113" s="268" t="s">
        <v>656</v>
      </c>
      <c r="F113" s="288">
        <f>PRODUCT(C113:D113)</f>
        <v>0</v>
      </c>
      <c r="G113" s="274">
        <f>SUM(F113)</f>
        <v>0</v>
      </c>
    </row>
    <row r="114" spans="1:7" ht="12">
      <c r="A114" s="270"/>
      <c r="B114" s="287" t="s">
        <v>794</v>
      </c>
      <c r="C114" s="118">
        <v>0</v>
      </c>
      <c r="D114" s="262">
        <v>1</v>
      </c>
      <c r="E114" s="268" t="s">
        <v>656</v>
      </c>
      <c r="F114" s="288">
        <f>PRODUCT(C114:D114)</f>
        <v>0</v>
      </c>
      <c r="G114" s="291">
        <f>SUM(F114)</f>
        <v>0</v>
      </c>
    </row>
    <row r="115" spans="1:7" ht="12">
      <c r="A115" s="270"/>
      <c r="B115" s="287" t="s">
        <v>795</v>
      </c>
      <c r="C115" s="118">
        <v>0</v>
      </c>
      <c r="D115" s="262">
        <v>1</v>
      </c>
      <c r="E115" s="268" t="s">
        <v>656</v>
      </c>
      <c r="F115" s="288">
        <f>PRODUCT(C115:D115)</f>
        <v>0</v>
      </c>
      <c r="G115" s="274">
        <f>SUM(F115)</f>
        <v>0</v>
      </c>
    </row>
    <row r="116" spans="1:7" ht="12">
      <c r="A116" s="270"/>
      <c r="B116" s="287" t="s">
        <v>796</v>
      </c>
      <c r="C116" s="118">
        <v>0</v>
      </c>
      <c r="D116" s="262">
        <v>1</v>
      </c>
      <c r="E116" s="268" t="s">
        <v>656</v>
      </c>
      <c r="F116" s="288">
        <f>PRODUCT(C116:D116)</f>
        <v>0</v>
      </c>
      <c r="G116" s="291">
        <f>SUM(F116)</f>
        <v>0</v>
      </c>
    </row>
    <row r="117" spans="1:7" ht="25.5">
      <c r="A117" s="270"/>
      <c r="B117" s="287" t="s">
        <v>797</v>
      </c>
      <c r="C117" s="118">
        <v>0</v>
      </c>
      <c r="D117" s="262">
        <v>1</v>
      </c>
      <c r="E117" s="268" t="s">
        <v>656</v>
      </c>
      <c r="F117" s="288">
        <f>PRODUCT(C117:D117)</f>
        <v>0</v>
      </c>
      <c r="G117" s="274">
        <f>SUM(F117)</f>
        <v>0</v>
      </c>
    </row>
    <row r="118" spans="1:7" ht="12">
      <c r="A118" s="275"/>
      <c r="B118" s="276"/>
      <c r="C118" s="277"/>
      <c r="D118" s="278"/>
      <c r="E118" s="290"/>
      <c r="F118" s="277"/>
      <c r="G118" s="292"/>
    </row>
    <row r="119" spans="1:7" ht="15.75">
      <c r="A119" s="287"/>
      <c r="B119" s="293" t="s">
        <v>798</v>
      </c>
      <c r="C119" s="288"/>
      <c r="D119" s="271"/>
      <c r="E119" s="268"/>
      <c r="F119" s="294">
        <f>SUM(F27+F48+F86+F94+F111+F113+F114+F115+F116+F117)</f>
        <v>0</v>
      </c>
      <c r="G119" s="292">
        <f>SUM(G10:G118)</f>
        <v>0</v>
      </c>
    </row>
  </sheetData>
  <sheetProtection algorithmName="SHA-512" hashValue="k6FQp2FMOucay/4pPbtOciHVW99J2VGY5+9mHd/AJV1vk7aIGp3UG8mMjJchC4K+kGcrWsL5jU62w1R5vybn1g==" saltValue="9SNx8G3pt0nGX/Krm8+chg==" spinCount="100000" sheet="1" objects="1" scenarios="1"/>
  <mergeCells count="1">
    <mergeCell ref="A1:G1"/>
  </mergeCells>
  <printOptions/>
  <pageMargins left="0.7875" right="0.7875" top="1.33055555555556" bottom="0.7875" header="0.7875" footer="0.511805555555555"/>
  <pageSetup firstPageNumber="1" useFirstPageNumber="1" horizontalDpi="300" verticalDpi="300" orientation="portrait" paperSize="9"/>
  <headerFooter>
    <oddHeader>&amp;C&amp;"Arial Narrow,obyčejné"&amp;12MaR - ROZPOČET
&amp;10PD na obnovu topného zařízení v objektu Českého rozhlasu, Havlíčkova 292, HK
B. ÚSTŘEDNÍ VYTÁPĚNÍ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3CD6D0BA2EB44789BD09D2988581DF" ma:contentTypeVersion="" ma:contentTypeDescription="Vytvoří nový dokument" ma:contentTypeScope="" ma:versionID="cc4dac38145f257d44bf256ff23fa57f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50F125-D18A-4B14-AAFC-BA8C30CDF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069DCF-51A7-4557-86DF-156CB05F55DA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customXml/itemProps3.xml><?xml version="1.0" encoding="utf-8"?>
<ds:datastoreItem xmlns:ds="http://schemas.openxmlformats.org/officeDocument/2006/customXml" ds:itemID="{01AD80BE-EFA7-43B0-AB7B-8CDB10EF54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DESKTOP-KI5PJMT\Mirek</dc:creator>
  <cp:keywords/>
  <dc:description/>
  <cp:lastModifiedBy>Uživatel</cp:lastModifiedBy>
  <dcterms:created xsi:type="dcterms:W3CDTF">2019-12-16T07:50:50Z</dcterms:created>
  <dcterms:modified xsi:type="dcterms:W3CDTF">2020-05-20T13:06:19Z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0x010100DA3CD6D0BA2EB44789BD09D2988581DF</vt:lpwstr>
  </property>
</Properties>
</file>